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правка" sheetId="1" r:id="rId4"/>
    <sheet state="visible" name="Отчеты" sheetId="2" r:id="rId5"/>
    <sheet state="visible" name="Статистика" sheetId="3" r:id="rId6"/>
    <sheet state="visible" name="Кому писать" sheetId="4" r:id="rId7"/>
    <sheet state="visible" name="Анализ" sheetId="5" r:id="rId8"/>
    <sheet state="visible" name="Медиа + не гос-во" sheetId="6" r:id="rId9"/>
    <sheet state="visible" name="Обзвон 3. чтение" sheetId="7" r:id="rId10"/>
    <sheet state="visible" name="Процент выимки" sheetId="8" r:id="rId11"/>
    <sheet state="visible" name="Тест" sheetId="9" r:id="rId12"/>
    <sheet state="visible" name="Инста Сенаторы" sheetId="10" r:id="rId1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">
      <text>
        <t xml:space="preserve">очевидно что авторы законопроекта за поправку</t>
      </text>
    </comment>
    <comment authorId="0" ref="D3">
      <text>
        <t xml:space="preserve">публично позору и в письме Евгению</t>
      </text>
    </comment>
    <comment authorId="0" ref="D88">
      <text>
        <t xml:space="preserve">в рамках личного общения о петиции</t>
      </text>
    </comment>
    <comment authorId="0" ref="D134">
      <text>
        <t xml:space="preserve">выступление на 2 чтении</t>
      </text>
    </comment>
    <comment authorId="0" ref="D161">
      <text>
        <t xml:space="preserve">Автор</t>
      </text>
    </comment>
    <comment authorId="0" ref="D180">
      <text>
        <t xml:space="preserve">инициатива MVCR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30">
      <text>
        <t xml:space="preserve">по какой-то причине отмечен как OK в CSV данных снемовны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">
      <text>
        <t xml:space="preserve">Используйте комментарий для текстового статуса.</t>
      </text>
    </comment>
  </commentList>
</comments>
</file>

<file path=xl/sharedStrings.xml><?xml version="1.0" encoding="utf-8"?>
<sst xmlns="http://schemas.openxmlformats.org/spreadsheetml/2006/main" count="4671" uniqueCount="1526">
  <si>
    <t>КАК ПОЛЬЗОВАТЬСЯ ТАБЛИЦЕЙ</t>
  </si>
  <si>
    <r>
      <rPr>
        <rFont val="Arial"/>
        <color theme="1"/>
      </rPr>
      <t xml:space="preserve">- выбор листа внизу экрана
- </t>
    </r>
    <r>
      <rPr>
        <rFont val="Arial"/>
        <b/>
        <color theme="1"/>
      </rPr>
      <t>ввод в ячейки с серым фоном заблокирован</t>
    </r>
    <r>
      <rPr>
        <rFont val="Arial"/>
        <color theme="1"/>
      </rPr>
      <t xml:space="preserve"> (спросите админов)
- названия столбцов часто имеют примечания с доп. информацией (наведите мышь на ячейку)</t>
    </r>
  </si>
  <si>
    <t>Лист Отчеты</t>
  </si>
  <si>
    <r>
      <rPr>
        <rFont val="Arial"/>
        <color theme="1"/>
      </rPr>
      <t xml:space="preserve">Лист Отчеты предназначен для записи результатов общения с чешскими политикам.
</t>
    </r>
    <r>
      <rPr>
        <rFont val="Arial"/>
        <b/>
        <color theme="1"/>
      </rPr>
      <t>Если вы еще не писали писем, смотрите лист Кому писать.</t>
    </r>
    <r>
      <rPr>
        <rFont val="Arial"/>
        <color theme="1"/>
      </rPr>
      <t xml:space="preserve">
Для того чтобы записать результаты:
1. Выберете столбец для себя: 
- В перый свободный столбец (листайте вправо, после столбца D) в строке 4 добавьте свое имя / ник / псевдоним.
2. Найдите политика:
- Таблица содержит ВСЕХ посланцев, сенаторов, европосланцев и несколько выборочных политиков.
- Используйте поиск по имени.Обычно поиск открывается с помощью Ctrl+F или CMD+F.
3. Для каждого политика укажите результат.
- </t>
    </r>
    <r>
      <rPr>
        <rFont val="Arial"/>
        <b/>
        <color theme="1"/>
      </rPr>
      <t>Контакт без ответа</t>
    </r>
    <r>
      <rPr>
        <rFont val="Arial"/>
        <color theme="1"/>
      </rPr>
      <t xml:space="preserve"> - если вы написали письмо и не получили ответ
- </t>
    </r>
    <r>
      <rPr>
        <rFont val="Arial"/>
        <b/>
        <color theme="1"/>
      </rPr>
      <t>Против поправки</t>
    </r>
    <r>
      <rPr>
        <rFont val="Arial"/>
        <color theme="1"/>
      </rPr>
      <t xml:space="preserve"> - если политик ответил вам и сказал что против поправки (поддерживает нас)
- </t>
    </r>
    <r>
      <rPr>
        <rFont val="Arial"/>
        <b/>
        <color theme="1"/>
      </rPr>
      <t>За поправку</t>
    </r>
    <r>
      <rPr>
        <rFont val="Arial"/>
        <color theme="1"/>
      </rPr>
      <t xml:space="preserve"> - если политик ответил вам и сказал что за поправку (поддерживает Exnera)
- </t>
    </r>
    <r>
      <rPr>
        <rFont val="Arial"/>
        <b/>
        <color theme="1"/>
      </rPr>
      <t>Ответ без позиции</t>
    </r>
    <r>
      <rPr>
        <rFont val="Arial"/>
        <color theme="1"/>
      </rPr>
      <t xml:space="preserve"> - если политик ответил, но из его ответа не ясна позиция
- Не контактировал - ни на что не влияет и равноценен пустому полю. 
Используйте чтобы исправить невереный ввод.
4. (опционально) Если вы хотите записать ответ политика.
- Выберите ту же ячейку где вы в дропдауне выбрали результат.
- Правый клик мыши - Добавить примечание. Добавьте текст ответа.
5. (опционально) Если политик нет в списке, то его нужно добавить на Листе Статистика.
Смотрите листы Статистика и Анализ чтобы смотреть финальную поддержку поправки.</t>
    </r>
  </si>
  <si>
    <t>Лист Статистика</t>
  </si>
  <si>
    <r>
      <rPr>
        <rFont val="Arial"/>
        <b/>
        <color theme="1"/>
      </rPr>
      <t>ЛИСТ ТОЛЬКО ДЛЯ ЧТЕНИЯ</t>
    </r>
    <r>
      <rPr>
        <rFont val="Arial"/>
        <color theme="1"/>
      </rPr>
      <t xml:space="preserve"> (кроме добавления политиков)
- В первых столбцах указан список политиков. Посленцы, сенаторы и европосланцы взяты с офиц. сайтов.
- </t>
    </r>
    <r>
      <rPr>
        <rFont val="Arial"/>
        <b/>
        <color theme="1"/>
      </rPr>
      <t>Если нужно добавить политика не из списка - добавляйте после строки 304.</t>
    </r>
    <r>
      <rPr>
        <rFont val="Arial"/>
        <color theme="1"/>
      </rPr>
      <t xml:space="preserve">
Все столбцы после F заполняются автоматически формулами.
Кол-во взаимодействий и мнений берется с листа Отчеты.
Позиция считается на основе взаимодействий.
Приоритет считается на основе позиций и коэфициентов с листа Анализ.
</t>
    </r>
  </si>
  <si>
    <t>Лист Кому писать</t>
  </si>
  <si>
    <r>
      <rPr>
        <b/>
      </rPr>
      <t>ЛИСТ ТОЛЬКО ДЛЯ ЧТЕНИЯ</t>
    </r>
    <r>
      <rPr/>
      <t xml:space="preserve">
Лист содержит список политиков отсортированный в порядке приоритета.
</t>
    </r>
    <r>
      <rPr>
        <b/>
      </rPr>
      <t>Если вы не знаете кому написать - пишите всем по порядку (сверху вниз) с этого листа.</t>
    </r>
    <r>
      <rPr/>
      <t xml:space="preserve">
Столбец F содержит значение приоритета. Рассчет происходит на базе Листа Анализ.
Контакты:
- смотрите столбец Контакты
- для посланцев указан email, можно также на сайте </t>
    </r>
    <r>
      <rPr>
        <color rgb="FF1155CC"/>
        <u/>
      </rPr>
      <t>psp.cz</t>
    </r>
    <r>
      <rPr/>
      <t xml:space="preserve"> найти и включить в копию мэйлы ассистентов
- для сенаторов Имя является ссылкой на сайт сената, на нем есть email
- для европосланцев есть </t>
    </r>
    <r>
      <rPr>
        <color rgb="FF1155CC"/>
        <u/>
      </rPr>
      <t>список</t>
    </r>
    <r>
      <rPr/>
      <t>, ищите в нем европосланца и иконку письма</t>
    </r>
  </si>
  <si>
    <t>Лист Анализ</t>
  </si>
  <si>
    <r>
      <rPr>
        <rFont val="Arial"/>
        <b/>
        <color theme="1"/>
      </rPr>
      <t>ЛИСТ ТОЛЬКО ДЛЯ ЧТЕНИЯ</t>
    </r>
    <r>
      <rPr>
        <rFont val="Arial"/>
        <color theme="1"/>
      </rPr>
      <t xml:space="preserve"> (если что-то нужно изменить пишите админам)
Лист содержит коэффициенты для рассчета приоритета. Используются для рассчета на листе Статистика.
Изначально у всех приоритет 1, но если выполняются условия то приоритет умножается на коэфициент.
Формула для рассчета определена вручную на листе Статистика.
Графики поддержки на основании листа Статистика</t>
    </r>
  </si>
  <si>
    <t>Лист Медиа+</t>
  </si>
  <si>
    <r>
      <rPr>
        <rFont val="Arial"/>
        <color theme="1"/>
      </rPr>
      <t xml:space="preserve">Таблица для трекинга взаимодейтсвий с медиа / не государственными организациями / публичными лицам (не политиками).
Основная причина почему они не в общем списке - </t>
    </r>
    <r>
      <rPr>
        <rFont val="Arial"/>
        <b/>
        <color theme="1"/>
      </rPr>
      <t>мнение этих лиц / организаций не влияет на результат голосования</t>
    </r>
    <r>
      <rPr>
        <rFont val="Arial"/>
        <color theme="1"/>
      </rPr>
      <t>.
Лист служит только для отслеживания взаимодействия.</t>
    </r>
  </si>
  <si>
    <t>Партия</t>
  </si>
  <si>
    <t>Имя</t>
  </si>
  <si>
    <t>Позиции по умолчанию</t>
  </si>
  <si>
    <t>Hlasovani VB (garancni)</t>
  </si>
  <si>
    <t>2. cteni</t>
  </si>
  <si>
    <t>Mark</t>
  </si>
  <si>
    <t>Oksana</t>
  </si>
  <si>
    <t>Alena</t>
  </si>
  <si>
    <t>Andrej</t>
  </si>
  <si>
    <t>Polina</t>
  </si>
  <si>
    <t>Zrnna</t>
  </si>
  <si>
    <t>Elena</t>
  </si>
  <si>
    <t>Против поправки</t>
  </si>
  <si>
    <t>Контакт без ответа</t>
  </si>
  <si>
    <t>Ответ без позиции</t>
  </si>
  <si>
    <t>За поправку</t>
  </si>
  <si>
    <t>Не контактировал</t>
  </si>
  <si>
    <t>Тип</t>
  </si>
  <si>
    <t>Комментарий</t>
  </si>
  <si>
    <t>Контакт</t>
  </si>
  <si>
    <t>Приоритет</t>
  </si>
  <si>
    <t>Позиция</t>
  </si>
  <si>
    <t>Писем / контактов</t>
  </si>
  <si>
    <t>Ответов</t>
  </si>
  <si>
    <t>PV - Peticni vybor</t>
  </si>
  <si>
    <t>PV - Narodni mensiny</t>
  </si>
  <si>
    <t>PV - Lidska prava</t>
  </si>
  <si>
    <t>Ustavne pravni</t>
  </si>
  <si>
    <t>Bezpečnost</t>
  </si>
  <si>
    <t>Migrace</t>
  </si>
  <si>
    <t>Obranny</t>
  </si>
  <si>
    <t>Zahranicni</t>
  </si>
  <si>
    <t>Корректное имя</t>
  </si>
  <si>
    <t>Пол</t>
  </si>
  <si>
    <t>Звательный падеж</t>
  </si>
  <si>
    <t>Poslanec</t>
  </si>
  <si>
    <t>ANO</t>
  </si>
  <si>
    <t>prof. MUDr. Adámková Věra</t>
  </si>
  <si>
    <t>adamkovav@psp.cz</t>
  </si>
  <si>
    <t>prof. MUDr. Věra Adámková, CSc.</t>
  </si>
  <si>
    <t>female</t>
  </si>
  <si>
    <t>prof. MUDr. Věro Adámková, CSc.,</t>
  </si>
  <si>
    <t>Ing. Babiš Andrej</t>
  </si>
  <si>
    <t>babisa@psp.cz</t>
  </si>
  <si>
    <t>Ing. Andrej Babiš</t>
  </si>
  <si>
    <t>male</t>
  </si>
  <si>
    <t>Ing. Andreji Babiši,</t>
  </si>
  <si>
    <t>Mgr. Babišová Andrea</t>
  </si>
  <si>
    <t>babisovaa@psp.cz</t>
  </si>
  <si>
    <t xml:space="preserve"> </t>
  </si>
  <si>
    <t>Mgr. Andrea Babišová, MBA</t>
  </si>
  <si>
    <t>Mgr. Andreo Babišová, MBA,</t>
  </si>
  <si>
    <t>Ing. Babka Ondřej</t>
  </si>
  <si>
    <t>babkao@psp.cz</t>
  </si>
  <si>
    <t>Ing. Ondřej Babka</t>
  </si>
  <si>
    <t>Ing. Ondřeji Babko,</t>
  </si>
  <si>
    <t>Ing. Bělica Josef</t>
  </si>
  <si>
    <t>belicaj@psp.cz</t>
  </si>
  <si>
    <t>Ing. Josef Bělica, MBA</t>
  </si>
  <si>
    <t>Ing. Josefe Bělico, MBA,</t>
  </si>
  <si>
    <t>Mgr. Berkovcová Jana</t>
  </si>
  <si>
    <t>berkovcovaj@psp.cz</t>
  </si>
  <si>
    <t>Mgr. Jana Berkovcová</t>
  </si>
  <si>
    <t>Mgr. Jano Berkovcová,</t>
  </si>
  <si>
    <t>Mgr. Berkovec Stanislav</t>
  </si>
  <si>
    <t>berkovecs@psp.cz</t>
  </si>
  <si>
    <t>C</t>
  </si>
  <si>
    <t>Mgr. Stanislav Berkovec</t>
  </si>
  <si>
    <t>Mgr. Stanislave Berkovče,</t>
  </si>
  <si>
    <t>Mgr. Brabec Richard</t>
  </si>
  <si>
    <t>brabecr@psp.cz</t>
  </si>
  <si>
    <t>P</t>
  </si>
  <si>
    <t>Mgr. Richard Brabec</t>
  </si>
  <si>
    <t>Mgr. Richarde Brabče,</t>
  </si>
  <si>
    <t>MUDr. Brázdil Milan</t>
  </si>
  <si>
    <t>brazdilm@psp.cz</t>
  </si>
  <si>
    <t>MUDr. Milan Brázdil</t>
  </si>
  <si>
    <t>MUDr. Milane Brázdile,</t>
  </si>
  <si>
    <t>Ing. Brož Lubomír</t>
  </si>
  <si>
    <t>brozl@psp.cz</t>
  </si>
  <si>
    <t>Ing. Lubomír Brož</t>
  </si>
  <si>
    <t>Ing. Lubomíre Broži,</t>
  </si>
  <si>
    <t>Mgr. Dražilová Lenka</t>
  </si>
  <si>
    <t>draziloval@psp.cz</t>
  </si>
  <si>
    <t>Mgr. Lenka Dražilová, MBA</t>
  </si>
  <si>
    <t>Mgr. Lenko Dražilová, MBA,</t>
  </si>
  <si>
    <t>MUDr. Farhan Kamal</t>
  </si>
  <si>
    <t>farhank@psp.cz</t>
  </si>
  <si>
    <t>MUDr. Kamal Farhan</t>
  </si>
  <si>
    <t>MUDr. Kamale Farhane</t>
  </si>
  <si>
    <t>Mgr. Feranec Milan</t>
  </si>
  <si>
    <t>feranecm@psp.cz</t>
  </si>
  <si>
    <t>Mgr. Milan Feranec</t>
  </si>
  <si>
    <t>Mgr. Milane Feranec,</t>
  </si>
  <si>
    <t>Ing. Fialová Eva</t>
  </si>
  <si>
    <t>fialovae@psp.cz</t>
  </si>
  <si>
    <t>Ing. Eva Fialová</t>
  </si>
  <si>
    <t>Ing. Evo Fialová,</t>
  </si>
  <si>
    <t>Fischerová Romana</t>
  </si>
  <si>
    <t>fischerovar@psp.cz</t>
  </si>
  <si>
    <t>Romana Fischerová</t>
  </si>
  <si>
    <t>Romano Fischerová,</t>
  </si>
  <si>
    <t>Ing. Fridrich Stanislav</t>
  </si>
  <si>
    <t>fridrichs@psp.cz</t>
  </si>
  <si>
    <t>Ing. Stanislav Fridrich</t>
  </si>
  <si>
    <t>Ing. Stanislave Fridrich,</t>
  </si>
  <si>
    <t>Mgr. Hanzlíková Jana</t>
  </si>
  <si>
    <t>hanzlikovaj@psp.cz</t>
  </si>
  <si>
    <t>Mgr. Jana Hanzlíková</t>
  </si>
  <si>
    <t>Mgr. Jano Hanzlíková,</t>
  </si>
  <si>
    <t>doc. Ing. Havlíček Karel</t>
  </si>
  <si>
    <t>havlicekk@psp.cz</t>
  </si>
  <si>
    <t>doc. Ing. Karel Havlíček, Ph.D., MBA</t>
  </si>
  <si>
    <t>doc. Inge Karle Havlíčku, Ph.D., MBA,</t>
  </si>
  <si>
    <t>PhDr. Helebrant Tomáš</t>
  </si>
  <si>
    <t>helebrantt@psp.cz</t>
  </si>
  <si>
    <t>PhDr. Tomáš Helebrant, MBA</t>
  </si>
  <si>
    <t>PhDr. Tomáši Helebrante, MBA,</t>
  </si>
  <si>
    <t>PhDr. Hendrych Igor</t>
  </si>
  <si>
    <t>hendrychi@psp.cz</t>
  </si>
  <si>
    <t>PhDr. Igor Hendrych, Ph.D.</t>
  </si>
  <si>
    <t>PhDr. Igore Hendrychu, Ph.D.,</t>
  </si>
  <si>
    <t>prof. Ing. Jáč Ivan</t>
  </si>
  <si>
    <t>jaci@psp.cz</t>
  </si>
  <si>
    <t>prof. Ing. Ivan Jáč, CSc.</t>
  </si>
  <si>
    <t>prof. Ing. Ivane Jáči, CSc.</t>
  </si>
  <si>
    <t>MUDr. Janulík Miloslav</t>
  </si>
  <si>
    <t>janulikm@psp.cz</t>
  </si>
  <si>
    <t>MUDr. Miloslav Janulík</t>
  </si>
  <si>
    <t>MUDr. Miloslave Janulíku</t>
  </si>
  <si>
    <t>Ing. Juchelka Aleš</t>
  </si>
  <si>
    <t>juchelkaa@psp.cz</t>
  </si>
  <si>
    <t>Ing. Aleš Juchelka</t>
  </si>
  <si>
    <t>Ing. Aleši Juchelko,</t>
  </si>
  <si>
    <t>MUDr. Kasal David</t>
  </si>
  <si>
    <t>kasald@psp.cz</t>
  </si>
  <si>
    <t>MUDr. David Kasal, MHA</t>
  </si>
  <si>
    <t>MUDr. Davide Kasale, MHA,</t>
  </si>
  <si>
    <t>Knechtová Lenka</t>
  </si>
  <si>
    <t>knechtoval@psp.cz</t>
  </si>
  <si>
    <t>Lenka Knechtová</t>
  </si>
  <si>
    <t>Lenko Knechtová</t>
  </si>
  <si>
    <t>Mgr. Kohoutek Tomáš</t>
  </si>
  <si>
    <t>kohoutekt@psp.cz</t>
  </si>
  <si>
    <t>MP</t>
  </si>
  <si>
    <t>Mgr. Tomáš Kohoutek, MBA</t>
  </si>
  <si>
    <t>Mgr. Tomáši Kohoutku, MBA,</t>
  </si>
  <si>
    <t>Ing. Kolovratník Martin</t>
  </si>
  <si>
    <t>kolovratnikm@psp.cz</t>
  </si>
  <si>
    <t>Ing. Martin Kolovratník</t>
  </si>
  <si>
    <t>Ing. Martine Kolovratníku,</t>
  </si>
  <si>
    <t>Ing. Kott Josef</t>
  </si>
  <si>
    <t>kottj@psp.cz</t>
  </si>
  <si>
    <t>Ing. Josef Kott</t>
  </si>
  <si>
    <t>Ing. Josefe Kotte,</t>
  </si>
  <si>
    <t>Králíček Robert</t>
  </si>
  <si>
    <t>VB</t>
  </si>
  <si>
    <t>kralicekr@psp.cz</t>
  </si>
  <si>
    <t>Robert Králíček</t>
  </si>
  <si>
    <t>Roberte Králíčku,</t>
  </si>
  <si>
    <t>Ing. Kubíček Roman</t>
  </si>
  <si>
    <t>kubicekr@psp.cz</t>
  </si>
  <si>
    <t>Ing. Roman Kubíček, Ph.D., MBA</t>
  </si>
  <si>
    <t>Ing. Romane Kubíčku, Ph.D., MBA,</t>
  </si>
  <si>
    <t>Ing. Kubík Jan</t>
  </si>
  <si>
    <t>kubikj@psp.cz</t>
  </si>
  <si>
    <t>Ing. Jan Kubík</t>
  </si>
  <si>
    <t>Ing. Jane Kubíku,</t>
  </si>
  <si>
    <t>Ing. Kukla Martin</t>
  </si>
  <si>
    <t>kuklam@psp.cz</t>
  </si>
  <si>
    <t>Ing. Martin Kukla</t>
  </si>
  <si>
    <t>Ing. Martine Kuklo,</t>
  </si>
  <si>
    <t>Mgr. Bc. Lang Hubert</t>
  </si>
  <si>
    <t>langh@psp.cz</t>
  </si>
  <si>
    <t>Mgr. Bc. Hubert Lang</t>
  </si>
  <si>
    <t>Mgr. Bc. Huberte Langu,</t>
  </si>
  <si>
    <t>PhDr. Mádlová Ivana</t>
  </si>
  <si>
    <t>madlovai@psp.cz</t>
  </si>
  <si>
    <t>PhDr. Ivana Mádlová, Ph.D., MBA</t>
  </si>
  <si>
    <t>PhDr. Ivano Mádlová, Ph.D., MBA,</t>
  </si>
  <si>
    <t>Mgr. Ing. Taťána Malá</t>
  </si>
  <si>
    <t>malat@psp.cz</t>
  </si>
  <si>
    <t>Mgr. Ing. Taťáno Malá</t>
  </si>
  <si>
    <t>MUDr. Mašek Jiří</t>
  </si>
  <si>
    <t>MP_VB</t>
  </si>
  <si>
    <t>masekj@psp.cz</t>
  </si>
  <si>
    <t>MUDr. Jiří Mašek</t>
  </si>
  <si>
    <t>MUDr. Jiří Mašku,</t>
  </si>
  <si>
    <t>Mgr. Metnar Lubomír</t>
  </si>
  <si>
    <t>metnarl@psp.cz</t>
  </si>
  <si>
    <t>Mgr. Lubomír Metnar</t>
  </si>
  <si>
    <t>Mgr. Lubomíre Metnare,</t>
  </si>
  <si>
    <t>Váňa Josef</t>
  </si>
  <si>
    <t>vanaj@psp.cz</t>
  </si>
  <si>
    <t>Josef Váňa</t>
  </si>
  <si>
    <t>Váňo</t>
  </si>
  <si>
    <t>Ing. Nacher Patrik</t>
  </si>
  <si>
    <t>nacherp@psp.cz</t>
  </si>
  <si>
    <t>Ing. Patrik Nacher</t>
  </si>
  <si>
    <t>Ing. Patriku Nachere,</t>
  </si>
  <si>
    <t>Mgr. Novák Marek</t>
  </si>
  <si>
    <t>novakm@psp.cz</t>
  </si>
  <si>
    <t>Mgr. Marek Novák, MBA</t>
  </si>
  <si>
    <t>Mgr. Marku Nováku, MBA,</t>
  </si>
  <si>
    <t>Ing. Oborná Monika</t>
  </si>
  <si>
    <t>obornam@psp.cz</t>
  </si>
  <si>
    <t>Ing. Monika Oborná</t>
  </si>
  <si>
    <t>Ing. Moniko Oborná,</t>
  </si>
  <si>
    <t>Okleštěk Ladislav</t>
  </si>
  <si>
    <t>oklestekl@psp.cz</t>
  </si>
  <si>
    <t>Ladislav Okleštěk</t>
  </si>
  <si>
    <t>Ladislave Oklešťku,</t>
  </si>
  <si>
    <t>Oulehlová Renata</t>
  </si>
  <si>
    <t>oulehlovar@psp.cz</t>
  </si>
  <si>
    <t>Renata Oulehlová</t>
  </si>
  <si>
    <t>Renato Oulehlová,</t>
  </si>
  <si>
    <t>Ing. Ožanová Zuzana</t>
  </si>
  <si>
    <t>ozanovaz@psp.cz</t>
  </si>
  <si>
    <t>Ing. Zuzana Ožanová</t>
  </si>
  <si>
    <t>Ing. Zuzano Ožanová,</t>
  </si>
  <si>
    <t>Mgr. Pastuchová Jana</t>
  </si>
  <si>
    <t>pastuchovaj@psp.cz</t>
  </si>
  <si>
    <t>Mgr. Jana Pastuchová</t>
  </si>
  <si>
    <t>Mgr. Jano Pastuchová,</t>
  </si>
  <si>
    <t>Ing. Peštová Berenika</t>
  </si>
  <si>
    <t>pestovab@psp.cz</t>
  </si>
  <si>
    <t>Ing. Berenika Peštová, Ph.D.</t>
  </si>
  <si>
    <t>Ing. Bereniko Peštová, Ph.D.</t>
  </si>
  <si>
    <t>Ing. Petrtýl František</t>
  </si>
  <si>
    <t>petrtylf@psp.cz</t>
  </si>
  <si>
    <t>Ing. František Petrtýl</t>
  </si>
  <si>
    <t>Ing. Františku Petrtýle,</t>
  </si>
  <si>
    <t>Pražák David</t>
  </si>
  <si>
    <t>prazakd@psp.cz</t>
  </si>
  <si>
    <t>David Pražák</t>
  </si>
  <si>
    <t>Davide Pražáku</t>
  </si>
  <si>
    <t>prof. Ing. Rais Karel</t>
  </si>
  <si>
    <t>raisk@psp.cz</t>
  </si>
  <si>
    <t>prof. Ing. Karel Rais, CSc., MBA</t>
  </si>
  <si>
    <t>prof. Ing. Karle Raise, CSc., MBA,</t>
  </si>
  <si>
    <t>Michal Ratiborský</t>
  </si>
  <si>
    <t>ratiborskym@psp.cz</t>
  </si>
  <si>
    <t>С</t>
  </si>
  <si>
    <t>Michale Ratiborský,</t>
  </si>
  <si>
    <t>Mgr. Bc. et Bc. et Bc. Richter Jan</t>
  </si>
  <si>
    <t>richterj@psp.cz</t>
  </si>
  <si>
    <t>Mgr. Bc. et Bc. et Bc. Jan Richter</t>
  </si>
  <si>
    <t>Mgr. Bc. et Bc. et Bc. Jane Richtře</t>
  </si>
  <si>
    <t>Ing. Růžička Pavel</t>
  </si>
  <si>
    <t>ruzickap@psp.cz</t>
  </si>
  <si>
    <t>Ing. Pavel Růžička</t>
  </si>
  <si>
    <t>Ing. Pavle Růžičko,</t>
  </si>
  <si>
    <t>Ing. Ryba Drahoslav</t>
  </si>
  <si>
    <t>rybad@psp.cz</t>
  </si>
  <si>
    <t>Ing. Drahoslav Ryba</t>
  </si>
  <si>
    <t>Ing. Drahoslave Rybo</t>
  </si>
  <si>
    <t>Sadovský Petr</t>
  </si>
  <si>
    <t>sadovskyp@psp.cz</t>
  </si>
  <si>
    <t>Petr Sadovský</t>
  </si>
  <si>
    <t>Petře Sadovský,</t>
  </si>
  <si>
    <t>JUDr. Schillerová Alena</t>
  </si>
  <si>
    <t>schillerovaa@psp.cz</t>
  </si>
  <si>
    <t>JUDr. Alena Schillerová, Ph.D.</t>
  </si>
  <si>
    <t>JUDr. Aleno Schillerová, Ph.D.,</t>
  </si>
  <si>
    <t>Ing. Strýček Jiří</t>
  </si>
  <si>
    <t>strycekj@psp.cz</t>
  </si>
  <si>
    <t>Ing. Jiří Strýček</t>
  </si>
  <si>
    <t>Ing. Jiří Strýčku,</t>
  </si>
  <si>
    <t>Mgr. Stržínek Robert</t>
  </si>
  <si>
    <t>strzinekr@psp.cz</t>
  </si>
  <si>
    <t>Mgr. Robert Stržínek</t>
  </si>
  <si>
    <t>Mgr. Roberte Stržínek,</t>
  </si>
  <si>
    <t>prof. MUDr. Špičák Julius</t>
  </si>
  <si>
    <t>spicakj@psp.cz</t>
  </si>
  <si>
    <t>prof. MUDr. Julius Špičák, CSc.</t>
  </si>
  <si>
    <t>prof. MUDr. Juliusi Špičáku, CSc.,</t>
  </si>
  <si>
    <t>Štolpa David</t>
  </si>
  <si>
    <t>stolpad@psp.cz</t>
  </si>
  <si>
    <t>David Štolpa</t>
  </si>
  <si>
    <t>Davide Štolpo,</t>
  </si>
  <si>
    <t>Ing. Tureček Karel</t>
  </si>
  <si>
    <t>turecekk@psp.cz</t>
  </si>
  <si>
    <t>Ing. Karel Tureček</t>
  </si>
  <si>
    <t>Ing. Karle Turečku</t>
  </si>
  <si>
    <t>prof. JUDr. Válková Helena</t>
  </si>
  <si>
    <t>valkovah@psp.cz</t>
  </si>
  <si>
    <t>prof. JUDr. Helena Válková, CSc.</t>
  </si>
  <si>
    <t>prof. JUDr. Heleno, Válková, CSc.,</t>
  </si>
  <si>
    <t>Ing. Volný Jan</t>
  </si>
  <si>
    <t>volnyj@psp.cz</t>
  </si>
  <si>
    <t>Ing. Jan Volný</t>
  </si>
  <si>
    <t>Ing. Jane Volný,</t>
  </si>
  <si>
    <t>Mgr. Vondráček Radek</t>
  </si>
  <si>
    <t>vondracekr@psp.cz</t>
  </si>
  <si>
    <t>Mgr. Radek Vondráček</t>
  </si>
  <si>
    <t>Mgr. Radku Vondráčku,</t>
  </si>
  <si>
    <t>Ing. Vrána Petr</t>
  </si>
  <si>
    <t>vranap@psp.cz</t>
  </si>
  <si>
    <t>Ing. Petr Vrána</t>
  </si>
  <si>
    <t>Ing. Petře Vráno,</t>
  </si>
  <si>
    <t>Mgr. Ing. Wenzl Lubomír</t>
  </si>
  <si>
    <t>wenzll@psp.cz</t>
  </si>
  <si>
    <t>Mgr. Ing. Lubomír Wenzl</t>
  </si>
  <si>
    <t>Mgr. Ing. Lubomíre Wenzle</t>
  </si>
  <si>
    <t>Wenzl Milan</t>
  </si>
  <si>
    <t>wenzlm@psp.cz</t>
  </si>
  <si>
    <t>Milan Wenzl</t>
  </si>
  <si>
    <t>Milane Wenzle,</t>
  </si>
  <si>
    <t>Balaštíková Margita</t>
  </si>
  <si>
    <t>balastikovam@psp.cz</t>
  </si>
  <si>
    <t>Margita Balaštíková</t>
  </si>
  <si>
    <t>Margito Balaštíková,</t>
  </si>
  <si>
    <t>Ing. Dědeček Jaromír</t>
  </si>
  <si>
    <t>dedecekj@psp.cz</t>
  </si>
  <si>
    <t>Jaromíre Dědečku</t>
  </si>
  <si>
    <t>Samaš Miroslav</t>
  </si>
  <si>
    <t>posta@psp.cz</t>
  </si>
  <si>
    <t>Miroslav Samaš</t>
  </si>
  <si>
    <t>Miroslave Samaši,</t>
  </si>
  <si>
    <t>Mgr. Bláhová Kamila</t>
  </si>
  <si>
    <t>blahovak@psp.cz</t>
  </si>
  <si>
    <t>Kamilo Bláhová</t>
  </si>
  <si>
    <t>Ing. Faltýnek Jaroslav</t>
  </si>
  <si>
    <t>faltynekj@psp.cz</t>
  </si>
  <si>
    <t>Ing. Jaroslav Faltýnek</t>
  </si>
  <si>
    <t>Ing. Jaroslave Faltýnku,</t>
  </si>
  <si>
    <t>KDU-ČSL</t>
  </si>
  <si>
    <t>Ing. Bartošek Jan</t>
  </si>
  <si>
    <t>bartosekj@psp.cz</t>
  </si>
  <si>
    <t>Ing. Jan Bartošek</t>
  </si>
  <si>
    <t>Ing. Jane Bartošku,</t>
  </si>
  <si>
    <t>MVDr. Bělobrádek Pavel</t>
  </si>
  <si>
    <t>belobradekp@psp.cz</t>
  </si>
  <si>
    <t>MVDr. Pavel Bělobrádek, Ph.D., MPA</t>
  </si>
  <si>
    <t>MVDr. Pavle Bělobrádku, Ph.D., MPA,</t>
  </si>
  <si>
    <t>MUDr. Bělohlávková Romana</t>
  </si>
  <si>
    <t>belohlavkovar@psp.cz</t>
  </si>
  <si>
    <t>MUDr. Romana Bělohlávková</t>
  </si>
  <si>
    <t>MUDr. Romano Bělohlávková,</t>
  </si>
  <si>
    <t>Mgr. Benešík Ondřej</t>
  </si>
  <si>
    <t>benesiko@psp.cz</t>
  </si>
  <si>
    <t>Mgr. Ondřej Benešík</t>
  </si>
  <si>
    <t>Mgr. Ondřeji Benešíku,</t>
  </si>
  <si>
    <t>Ing. Carbol Jiří</t>
  </si>
  <si>
    <t>carbolj@psp.cz</t>
  </si>
  <si>
    <t>Ing. Jiří Carbol</t>
  </si>
  <si>
    <t>Ing. Jiří Carbole,</t>
  </si>
  <si>
    <t>Mgr. Dufek Aleš</t>
  </si>
  <si>
    <t>dufeka@psp.cz</t>
  </si>
  <si>
    <t>Mgr. Aleš Dufek</t>
  </si>
  <si>
    <t>Mgr. Aleši Dufku,</t>
  </si>
  <si>
    <t>Mgr. Bc. Golasowská Pavla</t>
  </si>
  <si>
    <t>golasowskap@psp.cz</t>
  </si>
  <si>
    <t>Mgr. Bc. Pavla Golasowská, DiS.</t>
  </si>
  <si>
    <t>Mgr. Bc. Pavlo Golasowská, DiS.</t>
  </si>
  <si>
    <t>Mgr. Heller Šimon</t>
  </si>
  <si>
    <t>hellers@psp.cz</t>
  </si>
  <si>
    <t>Mgr. Šimon Heller</t>
  </si>
  <si>
    <t>Mgr. Šimone Hellere</t>
  </si>
  <si>
    <t>PhDr. Horák Jiří</t>
  </si>
  <si>
    <t>horakj@psp.cz</t>
  </si>
  <si>
    <t>PhDr. Jiří Horák, Ph.D.</t>
  </si>
  <si>
    <t>PhDr. Jiří Horáku, Ph.D.,</t>
  </si>
  <si>
    <t>Mgr. Jílková Marie</t>
  </si>
  <si>
    <t>jilkovam@psp.cz</t>
  </si>
  <si>
    <t>Mgr. Marie Jílková</t>
  </si>
  <si>
    <t>Mgr. Marie Jílková,</t>
  </si>
  <si>
    <t>Ing. Jurečka Marian</t>
  </si>
  <si>
    <t>jureckam@psp.cz</t>
  </si>
  <si>
    <t>Ing. Marian Jurečka</t>
  </si>
  <si>
    <t>Ing. Mariane Jurečko,</t>
  </si>
  <si>
    <t>MUDr. Kaňkovský Vít</t>
  </si>
  <si>
    <t>kankovskyv@psp.cz</t>
  </si>
  <si>
    <t>MUDr. Vít Kaňkovský</t>
  </si>
  <si>
    <t>MUDr. Víta Kaňkovského,</t>
  </si>
  <si>
    <t>doc. JUDr. Kohajda Michael</t>
  </si>
  <si>
    <t>kohajdam@psp.cz</t>
  </si>
  <si>
    <t>doc. JUDr. Michael Kohajda, Ph.D.</t>
  </si>
  <si>
    <t>doc. JUDr. Michaele Kohajdo, Ph.D.,</t>
  </si>
  <si>
    <t>Bc. Navrátil Jiří</t>
  </si>
  <si>
    <t>navratilj@psp.cz</t>
  </si>
  <si>
    <t>Bc. Jiří Navrátil, MBA</t>
  </si>
  <si>
    <t>Bc. Jiří Navrátile, MBA,</t>
  </si>
  <si>
    <t>Mgr. Nováková Nina</t>
  </si>
  <si>
    <t>novakovan@psp.cz</t>
  </si>
  <si>
    <t>Mgr. Nina Nováková</t>
  </si>
  <si>
    <t>Mgr. Nino Nováková</t>
  </si>
  <si>
    <t>Mgr. Okamura Hayato</t>
  </si>
  <si>
    <t>okamurah@psp.cz</t>
  </si>
  <si>
    <t>Mgr. Hayato Okamura</t>
  </si>
  <si>
    <t>Mgr. Hayato Okamuro,</t>
  </si>
  <si>
    <t>MUDr. Philipp Tom</t>
  </si>
  <si>
    <t>philippt@psp.cz</t>
  </si>
  <si>
    <t>MUDr. Tom Philipp, Ph.D., MBA</t>
  </si>
  <si>
    <t>MUDr. Tome Philippe, Ph.D., MBA,</t>
  </si>
  <si>
    <t>Ing. Smetana Karel</t>
  </si>
  <si>
    <t>smetanak@psp.cz</t>
  </si>
  <si>
    <t>Ing. Karel Smetana</t>
  </si>
  <si>
    <t>Ing. Karle Smetano,</t>
  </si>
  <si>
    <t>Mgr. Bc. Šimek David</t>
  </si>
  <si>
    <t>simekd@psp.cz</t>
  </si>
  <si>
    <t>Mgr. Bc. David Šimek, MBA</t>
  </si>
  <si>
    <t>Mgr. Bc. Davide Šimku, MBA,</t>
  </si>
  <si>
    <t>MUDr. Teleky Ržbert</t>
  </si>
  <si>
    <t>telekyr@psp.cz</t>
  </si>
  <si>
    <t>MUDr. Róbert Teleky, MBA</t>
  </si>
  <si>
    <t>MUDr. Roberte Teleky, MBA,</t>
  </si>
  <si>
    <t>Ing. Tesařík Antonín</t>
  </si>
  <si>
    <t>tesarika@psp.cz</t>
  </si>
  <si>
    <t>Ing. Antonín Tesařík</t>
  </si>
  <si>
    <t>Ing. Antoníne Tesaříku,</t>
  </si>
  <si>
    <t>Mgr. Výborný Marek</t>
  </si>
  <si>
    <t>vybornym@psp.cz</t>
  </si>
  <si>
    <t>Mgr. Marek Výborný</t>
  </si>
  <si>
    <t>Mgr. Marku Výborný,</t>
  </si>
  <si>
    <t>Ing. Zborovský Miroslav</t>
  </si>
  <si>
    <t>zborovskym@psp.cz</t>
  </si>
  <si>
    <t>Ing. Miroslav Zborovský</t>
  </si>
  <si>
    <t>Ing. Miroslave Zborovský,</t>
  </si>
  <si>
    <t>ODS</t>
  </si>
  <si>
    <t>Mgr. Adamec Ivan</t>
  </si>
  <si>
    <t>adameci@psp.cz</t>
  </si>
  <si>
    <t>Mgr. Ivan Adamec</t>
  </si>
  <si>
    <t>Mgr. Ivane Adamče,</t>
  </si>
  <si>
    <t>Ing. Bačíková Jana</t>
  </si>
  <si>
    <t>bacikovaj@psp.cz</t>
  </si>
  <si>
    <t>Ing. Jana Bačíková, MBA</t>
  </si>
  <si>
    <t>Ing. Jano Bačíková, MBA,</t>
  </si>
  <si>
    <t>Ing. Bauer Jan</t>
  </si>
  <si>
    <t>bauerj@psp.cz</t>
  </si>
  <si>
    <t>Ing. Jan Bauer</t>
  </si>
  <si>
    <t>Ing. Jane Bauere,</t>
  </si>
  <si>
    <t>Mgr. Baxa Martin</t>
  </si>
  <si>
    <t>baxam@psp.cz</t>
  </si>
  <si>
    <t>Mgr. Martin Baxa</t>
  </si>
  <si>
    <t>Mgr. Martine Baxo,</t>
  </si>
  <si>
    <t>Ing. Beitl Petr</t>
  </si>
  <si>
    <t>beitlp@psp.cz</t>
  </si>
  <si>
    <t>Ing. Petr Beitl</t>
  </si>
  <si>
    <t>Ing. Petře Beitle,</t>
  </si>
  <si>
    <t>Marek Benda</t>
  </si>
  <si>
    <t>bendam@psp.cz</t>
  </si>
  <si>
    <t>Marku Bendo,</t>
  </si>
  <si>
    <t>Ing. Bendl Petr</t>
  </si>
  <si>
    <t>bendlp@psp.cz</t>
  </si>
  <si>
    <t>Ing. Petr Bendl</t>
  </si>
  <si>
    <t>Ing. Petře Bendle,</t>
  </si>
  <si>
    <t>Ing. Blaha Stanislav</t>
  </si>
  <si>
    <t>blahas@psp.cz</t>
  </si>
  <si>
    <t>Ing. Stanislav Blaha</t>
  </si>
  <si>
    <t>Ing. Stanislave Blaho</t>
  </si>
  <si>
    <t>JUDr. Blažek Pavel</t>
  </si>
  <si>
    <t>blazekp@psp.cz</t>
  </si>
  <si>
    <t>JUDr. Pavel Blažek, Ph.D.</t>
  </si>
  <si>
    <t>JUDr. Pavle Blažku, Ph.D.,</t>
  </si>
  <si>
    <t>Ing. Bureš Jan</t>
  </si>
  <si>
    <t>buresj@psp.cz</t>
  </si>
  <si>
    <t>Ing. Jan Bureš, DBA</t>
  </si>
  <si>
    <t>Ing. Jane Bureši, DBA,</t>
  </si>
  <si>
    <t>Mgr. Černochová Jana</t>
  </si>
  <si>
    <t>cernochovaj@psp.cz</t>
  </si>
  <si>
    <t>Mgr. Jana Černochová</t>
  </si>
  <si>
    <t>Mgr. Jano Černochová</t>
  </si>
  <si>
    <t>Decroix Eva</t>
  </si>
  <si>
    <t>decroixe@psp.cz</t>
  </si>
  <si>
    <t>Eva Decroix, MBA</t>
  </si>
  <si>
    <t>Evo Decroix, MBA,</t>
  </si>
  <si>
    <t>Prof. PhDr. Fiala Petr</t>
  </si>
  <si>
    <t>fialap@psp.cz</t>
  </si>
  <si>
    <t>Prof. PhDr. Petr Fiala, Ph.D., LL.M.</t>
  </si>
  <si>
    <t>Prof. PhDr. Petře Fialo, Ph.D., LL.M.,</t>
  </si>
  <si>
    <t>PharmDr. Fifka Petr</t>
  </si>
  <si>
    <t>fifkap@psp.cz</t>
  </si>
  <si>
    <t>PharmDr. Petr Fifka</t>
  </si>
  <si>
    <t>PharmDr. Petře Fifko,</t>
  </si>
  <si>
    <t>Mgr. Haas Karel</t>
  </si>
  <si>
    <t>haask@psp.cz</t>
  </si>
  <si>
    <t>Mgr. Karel Haas</t>
  </si>
  <si>
    <t>Mgr. Karle Haasi,</t>
  </si>
  <si>
    <t>Ing. Havránek Jiří</t>
  </si>
  <si>
    <t>havranekj@psp.cz</t>
  </si>
  <si>
    <t>Ing. Jiří Havránek</t>
  </si>
  <si>
    <t>Ing. Jiří Havránku,</t>
  </si>
  <si>
    <t>Hofmann Jan</t>
  </si>
  <si>
    <t>hofmannj@psp.cz</t>
  </si>
  <si>
    <t>Jan Hofmann</t>
  </si>
  <si>
    <t>Jane Hofmanne,</t>
  </si>
  <si>
    <t>Mgr. Janda Jakub</t>
  </si>
  <si>
    <t>jandaj@psp.cz</t>
  </si>
  <si>
    <t>Mgr. Jakub Janda</t>
  </si>
  <si>
    <t>Mgr. Jakube Jando,</t>
  </si>
  <si>
    <t>JUDr. Kašník Pavel</t>
  </si>
  <si>
    <t>kasnikp@psp.cz</t>
  </si>
  <si>
    <t>JUDr. Pavel Kašník</t>
  </si>
  <si>
    <t>JUDr. Pavle Kašníku</t>
  </si>
  <si>
    <t>Ing. Král Václav</t>
  </si>
  <si>
    <t>kralv@psp.cz</t>
  </si>
  <si>
    <t>Ing. Václav Král</t>
  </si>
  <si>
    <t>Ing. Václave Králi,</t>
  </si>
  <si>
    <t>Mgr. Krejza Karel</t>
  </si>
  <si>
    <t>krejzak@psp.cz</t>
  </si>
  <si>
    <t>Mgr. Karel Krejza</t>
  </si>
  <si>
    <t>Mgr. Karle Krejzo,</t>
  </si>
  <si>
    <t>Mgr. Kupka Martin</t>
  </si>
  <si>
    <t>kupkam@psp.cz</t>
  </si>
  <si>
    <t>Mgr. Martin Kupka</t>
  </si>
  <si>
    <t>Mgr. Martine Kupko,</t>
  </si>
  <si>
    <t>JUDr. Major Martin</t>
  </si>
  <si>
    <t>majorm@psp.cz</t>
  </si>
  <si>
    <t>JUDr. Martin Major, MBA</t>
  </si>
  <si>
    <t>JUDr. Martine Majore, MBA,</t>
  </si>
  <si>
    <t>Ing. Munzar Vojtěch</t>
  </si>
  <si>
    <t>munzarv@psp.cz</t>
  </si>
  <si>
    <t>Ing. Vojtěch Munzar</t>
  </si>
  <si>
    <t>Ing. Vojtěchu Munzare,</t>
  </si>
  <si>
    <t>MUDr. Němečková Crkvenjaš Zdenka</t>
  </si>
  <si>
    <t>crkvenjasz@psp.cz</t>
  </si>
  <si>
    <t>MUDr. Zdenka Němečková Crkvenjaš, MBA</t>
  </si>
  <si>
    <t>MUDr. Zdenko Němečková Crkvenjaš, MBA,</t>
  </si>
  <si>
    <t>Mgr. Salvetr Rudolf</t>
  </si>
  <si>
    <t>salvetrr@psp.cz</t>
  </si>
  <si>
    <t>Mgr. Rudolf Salvetr</t>
  </si>
  <si>
    <t>Mgr. Rudolfe Salvetr,</t>
  </si>
  <si>
    <t>Ing. et Ing. Skopeček Jan</t>
  </si>
  <si>
    <t>skopecekj@psp.cz</t>
  </si>
  <si>
    <t>Ing. et Ing. Jan Skopeček, Ph.D.</t>
  </si>
  <si>
    <t>Ing. et Ing. Jane Skopečku, Ph.D.</t>
  </si>
  <si>
    <t>JUDr. Staněk Pavel</t>
  </si>
  <si>
    <t>stanekpa@psp.cz</t>
  </si>
  <si>
    <t>JUDr. Pavel Staněk, MBA</t>
  </si>
  <si>
    <t>JUDr. Pavle Staňku, MBA,</t>
  </si>
  <si>
    <t>Ing. Stanjura Zbyněk</t>
  </si>
  <si>
    <t>stanjuraz@psp.cz</t>
  </si>
  <si>
    <t>Ing. Zbyněk Stanjura</t>
  </si>
  <si>
    <t>Ing. Zbyňku Stanjuro,</t>
  </si>
  <si>
    <t>Doc. MUDr. Svoboda Bohuslav</t>
  </si>
  <si>
    <t>svobodab@psp.cz</t>
  </si>
  <si>
    <t>Doc. MUDr. Bohuslav Svoboda, CSc.</t>
  </si>
  <si>
    <t>Doc. MUDr. Bohuslave Svobodo, CSc.,</t>
  </si>
  <si>
    <t>Ing. Turek Libor</t>
  </si>
  <si>
    <t>turekl@psp.cz</t>
  </si>
  <si>
    <t>Ing. Libor Turek, Ph.D.</t>
  </si>
  <si>
    <t>Ing. Libore Turku, Ph.D.,</t>
  </si>
  <si>
    <t>Ing. Vomáčka Vít</t>
  </si>
  <si>
    <t>vomackav@psp.cz</t>
  </si>
  <si>
    <t>Ing. Vít Vomáčka, MBA</t>
  </si>
  <si>
    <t>Ing. Víťe Vomáčko, MBA,</t>
  </si>
  <si>
    <t>Mgr. Zajíčková Renáta</t>
  </si>
  <si>
    <t>zajickovar@psp.cz</t>
  </si>
  <si>
    <t>Mgr. Renáta Zajíčková</t>
  </si>
  <si>
    <t>Mgr. Renáto Zajíčková,</t>
  </si>
  <si>
    <t>PhDr. Žáček Pavel</t>
  </si>
  <si>
    <t>P_VB</t>
  </si>
  <si>
    <t>zacekp@psp.cz</t>
  </si>
  <si>
    <t>PhDr. Pavel Žáček, Ph.D.</t>
  </si>
  <si>
    <t>PhDr. Pavle Žáčku, Ph.D.,</t>
  </si>
  <si>
    <t>prof. Ing. Vondrák Ivo</t>
  </si>
  <si>
    <t>vondraki@psp.cz</t>
  </si>
  <si>
    <t>prof. Ing. Ivo Vondrák, CSc.</t>
  </si>
  <si>
    <t>prof. Ing. Ivo Vondráku, CSc.,</t>
  </si>
  <si>
    <t>Pirati</t>
  </si>
  <si>
    <t>PhDr. Bartoš Ivan</t>
  </si>
  <si>
    <t>bartosi@psp.cz</t>
  </si>
  <si>
    <t>PhDr. Ivan Bartoš, Ph.D.</t>
  </si>
  <si>
    <t>PhDr. Ivane Bartoši, Ph.D.</t>
  </si>
  <si>
    <t>Kocmanová Klára</t>
  </si>
  <si>
    <t>kocmanovak@psp.cz</t>
  </si>
  <si>
    <t>Klára Kocmanová</t>
  </si>
  <si>
    <t>Kláro Kocmanová</t>
  </si>
  <si>
    <t>Mgr. et Mgr. Jakub Michálek, Ph.D.</t>
  </si>
  <si>
    <t>michalekj@psp.cz</t>
  </si>
  <si>
    <t>Mgr. et Mgr. Jakube Michálku, Ph.D.,</t>
  </si>
  <si>
    <t>PhDr. Richterová Olga</t>
  </si>
  <si>
    <t>richterovao@psp.cz</t>
  </si>
  <si>
    <t>PhDr. Olga Richterová, Ph.D.</t>
  </si>
  <si>
    <t>PhDr. Olgo Richterová, Ph.D.,</t>
  </si>
  <si>
    <t>SPD</t>
  </si>
  <si>
    <t>Černý Oldřich</t>
  </si>
  <si>
    <t>cernyo@psp.cz</t>
  </si>
  <si>
    <t>Oldřich Černý</t>
  </si>
  <si>
    <t>Oldřichu Černý</t>
  </si>
  <si>
    <t>MUDr. Dvořák Jaroslav</t>
  </si>
  <si>
    <t>dvorakj@psp.cz</t>
  </si>
  <si>
    <t>MUDr. Jaroslav Dvořák</t>
  </si>
  <si>
    <t>MUDr. Jaroslave Dvořáku,</t>
  </si>
  <si>
    <t>Ing. Fiala Radim</t>
  </si>
  <si>
    <t>fialar@psp.cz</t>
  </si>
  <si>
    <t>Ing. Radim Fiala</t>
  </si>
  <si>
    <t>Ing. Radime Fialo</t>
  </si>
  <si>
    <t>Foldyna Jaroslav</t>
  </si>
  <si>
    <t>foldynaj@psp.cz</t>
  </si>
  <si>
    <t>Jaroslav Foldyna</t>
  </si>
  <si>
    <t>Jaroslave Foldyno,</t>
  </si>
  <si>
    <t>PhDr. Ing. Mgr. Hrnčíř Jan</t>
  </si>
  <si>
    <t>hrncirj@psp.cz</t>
  </si>
  <si>
    <t>PhDr. Ing. Mgr. Jan Hrnčíř, MBA, LL.M.</t>
  </si>
  <si>
    <t>PhDr. Ing. Mgr. Jane Hrnčíři, MBA, LL.M.,</t>
  </si>
  <si>
    <t>Mgr. Kettner Zdeněk</t>
  </si>
  <si>
    <t>kettnerz@psp.cz</t>
  </si>
  <si>
    <t>Mgr. Zdeněk Kettner</t>
  </si>
  <si>
    <t>Mgr. Zdeňku Kettner,</t>
  </si>
  <si>
    <t>Mgr. Kobza Jiří</t>
  </si>
  <si>
    <t>kobzaj@psp.cz</t>
  </si>
  <si>
    <t>Mgr. Jiří Kobza</t>
  </si>
  <si>
    <t>Mgr. Jiří Kobzo,</t>
  </si>
  <si>
    <t>Koten Radek</t>
  </si>
  <si>
    <t>kotenr@psp.cz</t>
  </si>
  <si>
    <t>Radek Koten</t>
  </si>
  <si>
    <t>Radku Kotene,</t>
  </si>
  <si>
    <t>Ing. Lesenská Vladimíra</t>
  </si>
  <si>
    <t>lesenskav@psp.cz</t>
  </si>
  <si>
    <t>Ing. Vladimíra Lesenská</t>
  </si>
  <si>
    <t>Ing. Vladimíro Lesenská,</t>
  </si>
  <si>
    <t>Maříková Karla</t>
  </si>
  <si>
    <t>marikovak@psp.cz</t>
  </si>
  <si>
    <t>Karla Maříková</t>
  </si>
  <si>
    <t>Karlo Maříková</t>
  </si>
  <si>
    <t>Okamura Tomio</t>
  </si>
  <si>
    <t>okamurat@psp.cz</t>
  </si>
  <si>
    <t>Tomio Okamura</t>
  </si>
  <si>
    <t>Tomio Okamuro,</t>
  </si>
  <si>
    <t>Ing. Pošarová Marie</t>
  </si>
  <si>
    <t>posarovam@psp.cz</t>
  </si>
  <si>
    <t>Ing. Marie Pošarová</t>
  </si>
  <si>
    <t>Ing. Marie Pošarová,</t>
  </si>
  <si>
    <t>Rozvoral Radek</t>
  </si>
  <si>
    <t>rozvoralr@psp.cz</t>
  </si>
  <si>
    <t>Radek Rozvoral</t>
  </si>
  <si>
    <t>Radku Rozvorale,</t>
  </si>
  <si>
    <t>MUDr. Síla Jan</t>
  </si>
  <si>
    <t>silaj@psp.cz</t>
  </si>
  <si>
    <t>MUDr. Jan Síla</t>
  </si>
  <si>
    <t>MUDr. Jane Sílo</t>
  </si>
  <si>
    <t>Mgr. Sládeček Karel</t>
  </si>
  <si>
    <t>sladecekk@psp.cz</t>
  </si>
  <si>
    <t>Mgr. Karel Sládeček, MBA</t>
  </si>
  <si>
    <t>Mgr. Karle Sládečku, MBA,</t>
  </si>
  <si>
    <t>Bc. Šafránková Lucie</t>
  </si>
  <si>
    <t>safrankoval@psp.cz</t>
  </si>
  <si>
    <t>Bc. Lucie Šafránková</t>
  </si>
  <si>
    <t>Bc. Lucie Šafránková,</t>
  </si>
  <si>
    <t>MUDr. Štefanová Iveta</t>
  </si>
  <si>
    <t>stefanovai@psp.cz</t>
  </si>
  <si>
    <t>MUDr. Iveta Štefanová</t>
  </si>
  <si>
    <t>MUDr. Iveto Štefanová,</t>
  </si>
  <si>
    <t>Ing. Vích Radovan</t>
  </si>
  <si>
    <t>vichr@psp.cz</t>
  </si>
  <si>
    <t>Ing. Radovan Vích</t>
  </si>
  <si>
    <t>Ing. Radovane Víchu,</t>
  </si>
  <si>
    <t>MUDr. Zlínský Vladimír</t>
  </si>
  <si>
    <t>zlinskyv@psp.cz</t>
  </si>
  <si>
    <t>MUDr. Vladimír Zlínský</t>
  </si>
  <si>
    <t>MUDr. Vladimíre Zlínský,</t>
  </si>
  <si>
    <t>Ing. Dlask Marcel</t>
  </si>
  <si>
    <t>dlaskm@psp.cz</t>
  </si>
  <si>
    <t>Ing. Marcel Dlask</t>
  </si>
  <si>
    <t>Ing. Marceli Dlaske,</t>
  </si>
  <si>
    <t>STAN</t>
  </si>
  <si>
    <t>prof. JUDr. Balaš Vladimír</t>
  </si>
  <si>
    <t>balasv@psp.cz</t>
  </si>
  <si>
    <t>prof. JUDr. Vladimír Balaš, CSc.</t>
  </si>
  <si>
    <t>prof. JUDr. Vladimíre Balaši, CSc.,</t>
  </si>
  <si>
    <t>Ing. Bělor Roman</t>
  </si>
  <si>
    <t>belorr@psp.cz</t>
  </si>
  <si>
    <t>Ing. Roman Bělor</t>
  </si>
  <si>
    <t>Ing. Romane Bělore,</t>
  </si>
  <si>
    <t>Mgr. Berki Jan</t>
  </si>
  <si>
    <t>berkij@psp.cz</t>
  </si>
  <si>
    <t>Mgr. Jan Berki, Ph.D.</t>
  </si>
  <si>
    <t>Mgr. Jane Berki, Ph.D.</t>
  </si>
  <si>
    <t>Ing. Bernard Josef</t>
  </si>
  <si>
    <t>bernardj@psp.cz</t>
  </si>
  <si>
    <t>Ing. Josef Bernard</t>
  </si>
  <si>
    <t>Ing. Josefe Bernarde,</t>
  </si>
  <si>
    <t>Mgr. Cogan Josef</t>
  </si>
  <si>
    <t>coganj@psp.cz</t>
  </si>
  <si>
    <t>Mgr. Josef Cogan</t>
  </si>
  <si>
    <t>Mgr. Josefe Cogane,</t>
  </si>
  <si>
    <t>Dubský Tomáš</t>
  </si>
  <si>
    <t>dubskyt@psp.cz</t>
  </si>
  <si>
    <t>Tomáš Dubský</t>
  </si>
  <si>
    <t>Tomáši Dubský,</t>
  </si>
  <si>
    <t>Exner Martin</t>
  </si>
  <si>
    <t>exnerm@psp.cz</t>
  </si>
  <si>
    <t>Martin Exner</t>
  </si>
  <si>
    <t>Martine Exnere</t>
  </si>
  <si>
    <t>Mgr. Flek Josef</t>
  </si>
  <si>
    <t>flekj@psp.cz</t>
  </si>
  <si>
    <t>Mgr. Josef Flek</t>
  </si>
  <si>
    <t>Mgr. Josefe Fleku,</t>
  </si>
  <si>
    <t>Mgr. Gazdík Petr</t>
  </si>
  <si>
    <t>gazdikp@psp.cz</t>
  </si>
  <si>
    <t>Mgr. Petr Gazdík</t>
  </si>
  <si>
    <t>Mgr. Petře Gazdíku,</t>
  </si>
  <si>
    <t>Ing. Hájek Jiří</t>
  </si>
  <si>
    <t>hajekji@psp.cz</t>
  </si>
  <si>
    <t>Ing. Jiří Hájek</t>
  </si>
  <si>
    <t>Ing. Jiří Hájku</t>
  </si>
  <si>
    <t>Mgr. Hájek Martin</t>
  </si>
  <si>
    <t>hajekm@psp.cz</t>
  </si>
  <si>
    <t>Mgr. Martin Hájek</t>
  </si>
  <si>
    <t>Mgr. Martine Hájek</t>
  </si>
  <si>
    <t>Ing. Kovářová Věra</t>
  </si>
  <si>
    <t>kovarovav@psp.cz</t>
  </si>
  <si>
    <t>Ing. Věra Kovářová</t>
  </si>
  <si>
    <t>Ing. Věro Kovářová,</t>
  </si>
  <si>
    <t>Ing. Krutáková Jana</t>
  </si>
  <si>
    <t>krutakovaj@psp.cz</t>
  </si>
  <si>
    <t>Ing. Jana Krutáková</t>
  </si>
  <si>
    <t>Ing. Jano Krutáková,</t>
  </si>
  <si>
    <t>Kuchař Jan</t>
  </si>
  <si>
    <t>kucharj@psp.cz</t>
  </si>
  <si>
    <t>Jan Kuchař</t>
  </si>
  <si>
    <t>Jane Kuchaři,</t>
  </si>
  <si>
    <t>Mgr. Lacina Jan</t>
  </si>
  <si>
    <t>lacinaj@psp.cz</t>
  </si>
  <si>
    <t>Mgr. Jan Lacina</t>
  </si>
  <si>
    <t>Mgr. Jane Lacino,</t>
  </si>
  <si>
    <t>Letocha Petr</t>
  </si>
  <si>
    <t>letochap@psp.cz</t>
  </si>
  <si>
    <t>Petr Letocha</t>
  </si>
  <si>
    <t>Petře Letochu,</t>
  </si>
  <si>
    <t>Ing. Liška Petr</t>
  </si>
  <si>
    <t>liskap@psp.cz</t>
  </si>
  <si>
    <t>Ing. Petr Liška</t>
  </si>
  <si>
    <t>Ing. Petře Liško</t>
  </si>
  <si>
    <t>Mgr. Bc. Doušová Silvia</t>
  </si>
  <si>
    <t>lochmano@psp.cz</t>
  </si>
  <si>
    <t>Mgr. Bc. Silvia Doušová</t>
  </si>
  <si>
    <t>Doušová</t>
  </si>
  <si>
    <t>Ing. Müller Tomáš</t>
  </si>
  <si>
    <t>mullert@psp.cz</t>
  </si>
  <si>
    <t>Ing. Tomáš Müller</t>
  </si>
  <si>
    <t>Ing. Tomáši Müllere,</t>
  </si>
  <si>
    <t>Ing. Naiclerová Hana</t>
  </si>
  <si>
    <t>naiclerovah@psp.cz</t>
  </si>
  <si>
    <t>Ing. Hana Naiclerová, MBA</t>
  </si>
  <si>
    <t>Ing. Hano Naiclerová, MBA,</t>
  </si>
  <si>
    <t>Mgr. Olšáková Eliška</t>
  </si>
  <si>
    <t>olsakovae@psp.cz</t>
  </si>
  <si>
    <t>Mgr. Eliška Olšáková</t>
  </si>
  <si>
    <t>Mgr. Eliško Olšáková,</t>
  </si>
  <si>
    <t>Ing. Opltová Michaela</t>
  </si>
  <si>
    <t>opltovam@psp.cz</t>
  </si>
  <si>
    <t>Ing. Michaela Opltová</t>
  </si>
  <si>
    <t>Ing. Michaelo Opltová</t>
  </si>
  <si>
    <t>Mgr. Ing. Pivoňka Vaňková Pavla</t>
  </si>
  <si>
    <t>pivonkap@psp.cz</t>
  </si>
  <si>
    <t>Mgr. Ing. Pavla Pivoňka Vaňková</t>
  </si>
  <si>
    <t>Mgr. Ing. Pavlo Pivoňko Vaňková</t>
  </si>
  <si>
    <t>Mgr. Potůčková Lucie</t>
  </si>
  <si>
    <t>potuckoval@psp.cz</t>
  </si>
  <si>
    <t>Mgr. Lucie Potůčková</t>
  </si>
  <si>
    <t>Mgr. Lucie Potůčková,</t>
  </si>
  <si>
    <t>Bc. Quittová Petra</t>
  </si>
  <si>
    <t>quittovap@psp.cz</t>
  </si>
  <si>
    <t>Bc. Petra Quittová</t>
  </si>
  <si>
    <t>Bc. Petro Quittová,</t>
  </si>
  <si>
    <t>Mgr. Rakušan Vít</t>
  </si>
  <si>
    <t>rakusanv@psp.cz</t>
  </si>
  <si>
    <t>Mgr. Vít Rakušan</t>
  </si>
  <si>
    <t>Mgr. Víta Rakušane,</t>
  </si>
  <si>
    <t>PhDr. Rataj Michael</t>
  </si>
  <si>
    <t>ratajm@psp.cz</t>
  </si>
  <si>
    <t>PhDr. Michael Rataj, Ph.D.</t>
  </si>
  <si>
    <t>PhDr. Michaeli Rataji, Ph.D.</t>
  </si>
  <si>
    <t>Mgr. Šebelová Michaela</t>
  </si>
  <si>
    <t>sebelovam@psp.cz</t>
  </si>
  <si>
    <t>Mgr. Michaela Šebelová</t>
  </si>
  <si>
    <t>Mgr. Michaelo Šebelová,</t>
  </si>
  <si>
    <t>Ing. Urbanová Barbora</t>
  </si>
  <si>
    <t>urbanovab@psp.cz</t>
  </si>
  <si>
    <t>Ing. Barbora Urbanová</t>
  </si>
  <si>
    <t>Ing. Barboro Urbanová,</t>
  </si>
  <si>
    <t>Ing. Vlček Lukáš</t>
  </si>
  <si>
    <t>vlcekl@psp.cz</t>
  </si>
  <si>
    <t>Ing. Lukáš Vlček</t>
  </si>
  <si>
    <t>Ing. Lukáši Vlčku,</t>
  </si>
  <si>
    <t>Mgr. Voborská Milada</t>
  </si>
  <si>
    <t>voborskam@psp.cz</t>
  </si>
  <si>
    <t>Mgr. Milada Voborská</t>
  </si>
  <si>
    <t>Mgr. Milado Voborská,</t>
  </si>
  <si>
    <t>Ing. Vojtko Viktor</t>
  </si>
  <si>
    <t>vojtkov@psp.cz</t>
  </si>
  <si>
    <t>Ing. Viktor Vojtko, Ph.D.</t>
  </si>
  <si>
    <t>Ing. Viktore Vojtko, Ph.D.,</t>
  </si>
  <si>
    <t>Ing. Levko Jarmila</t>
  </si>
  <si>
    <t>levkoj@psp.cz</t>
  </si>
  <si>
    <t>Ing. Jarmila Levko</t>
  </si>
  <si>
    <t>Ing. Jarmilo Levko</t>
  </si>
  <si>
    <t>TOP09</t>
  </si>
  <si>
    <t>Mgr. Havel Matěj Ondřej</t>
  </si>
  <si>
    <t>havelm@psp.cz</t>
  </si>
  <si>
    <t>Mgr. Matěj Ondřej Havel, Ph.D.</t>
  </si>
  <si>
    <t>Mgr. Matěji Ondřeji Haveli, Ph.D.,</t>
  </si>
  <si>
    <t>Jakob Jan</t>
  </si>
  <si>
    <t>jakobj@psp.cz</t>
  </si>
  <si>
    <t>Jan Jakob</t>
  </si>
  <si>
    <t>Jane Jakob,</t>
  </si>
  <si>
    <t>Mgr. Klíma Pavel</t>
  </si>
  <si>
    <t>klimap@psp.cz</t>
  </si>
  <si>
    <t>Mgr. Pavel Klíma</t>
  </si>
  <si>
    <t>Mgr. Pavle Klímo,</t>
  </si>
  <si>
    <t>Ing. Kučera Michal</t>
  </si>
  <si>
    <t>kuceram@psp.cz</t>
  </si>
  <si>
    <t>Ing. Michal Kučera</t>
  </si>
  <si>
    <t>Ing. Michale Kučero</t>
  </si>
  <si>
    <t>Mgr. Langšádlová Helena</t>
  </si>
  <si>
    <t>langsadlovah@psp.cz</t>
  </si>
  <si>
    <t>Mgr. Helena Langšádlová</t>
  </si>
  <si>
    <t>Mgr. Heleno Langšádlová</t>
  </si>
  <si>
    <t>Mgr. Ochodnická Martina</t>
  </si>
  <si>
    <t>ochodnickam@psp.cz</t>
  </si>
  <si>
    <t>Mgr. Martina Ochodnická</t>
  </si>
  <si>
    <t>Mgr. Martino Ochodnická,</t>
  </si>
  <si>
    <t>Ing. Nový Miloš</t>
  </si>
  <si>
    <t>novym@psp.cz</t>
  </si>
  <si>
    <t>Ing. et Ing. Miloš Nový</t>
  </si>
  <si>
    <t>Ing. et Ing. Miloši Nový,</t>
  </si>
  <si>
    <t>Ing. Pekarová Adamová MarkÈta</t>
  </si>
  <si>
    <t>adamovam@psp.cz</t>
  </si>
  <si>
    <t>Ing. Markéta Pekarová Adamová</t>
  </si>
  <si>
    <t>Ing. Markéto Pekarová Adamová,</t>
  </si>
  <si>
    <t>Slavík Jiří</t>
  </si>
  <si>
    <t>slavikj@psp.cz</t>
  </si>
  <si>
    <t>Jiří Slavík</t>
  </si>
  <si>
    <t>Jiří Slavíku,</t>
  </si>
  <si>
    <t>MgA. Svoboda Pavel</t>
  </si>
  <si>
    <t>svobodap@psp.cz</t>
  </si>
  <si>
    <t>MgA. Pavel Svoboda, Ph.D.</t>
  </si>
  <si>
    <t>MgA. Pavle Svobodo, Ph.D.,</t>
  </si>
  <si>
    <t>prof. MUDr. Válek Vlastimil</t>
  </si>
  <si>
    <t>valekv@psp.cz</t>
  </si>
  <si>
    <t>prof. MUDr. Vlastimil Válek, CSc., MBA, EBIR</t>
  </si>
  <si>
    <t>prof. MUDr. Vlastimile Válku, CSc., MBA, EBIR,</t>
  </si>
  <si>
    <t>Zuna Michal</t>
  </si>
  <si>
    <t>zunam@psp.cz</t>
  </si>
  <si>
    <t>Michal Zuna</t>
  </si>
  <si>
    <t>Michale Zuno,</t>
  </si>
  <si>
    <t>PhDr. Ženíšek Marek</t>
  </si>
  <si>
    <t>zenisekm@psp.cz</t>
  </si>
  <si>
    <t>PhDr. Marek Ženíšek, Ph.D.</t>
  </si>
  <si>
    <t>PhDr. Marku Ženíšku, Ph.D.,</t>
  </si>
  <si>
    <t>prof. Ing. Mgr. Dlouhý Martin</t>
  </si>
  <si>
    <t>dlouhym@psp.cz</t>
  </si>
  <si>
    <t>prof. Ing. Mgr. Martin Dlouhý, Dr., MSc.</t>
  </si>
  <si>
    <t>prof. Ing. Mgr. Martine Dlouhý, Dr., MSc.,</t>
  </si>
  <si>
    <t>Senator</t>
  </si>
  <si>
    <r>
      <rPr>
        <rFont val="Arial, Helvetica, sans-serif"/>
        <b/>
        <color rgb="FF054183"/>
        <u/>
      </rPr>
      <t>Lumír Aschenbrenner</t>
    </r>
  </si>
  <si>
    <t>9 - Plzeň-město</t>
  </si>
  <si>
    <t>см. ссылку в имени</t>
  </si>
  <si>
    <t>BEZPP</t>
  </si>
  <si>
    <r>
      <rPr>
        <rFont val="Arial, Helvetica, sans-serif"/>
        <b/>
        <color rgb="FF054183"/>
        <u/>
      </rPr>
      <t>Stanislav Balík</t>
    </r>
  </si>
  <si>
    <t>65 - Šumperk</t>
  </si>
  <si>
    <r>
      <rPr>
        <rFont val="Arial, Helvetica, sans-serif"/>
        <b/>
        <color rgb="FF054183"/>
        <u/>
      </rPr>
      <t>Miroslav Bárta</t>
    </r>
  </si>
  <si>
    <t>26 - Praha 2</t>
  </si>
  <si>
    <r>
      <rPr>
        <rFont val="Arial, Helvetica, sans-serif"/>
        <b/>
        <color rgb="FF054183"/>
        <u/>
      </rPr>
      <t>Josef Bazala</t>
    </r>
  </si>
  <si>
    <t>81 - Uherské Hradiště</t>
  </si>
  <si>
    <r>
      <rPr>
        <rFont val="Arial, Helvetica, sans-serif"/>
        <b/>
        <color rgb="FF054183"/>
        <u/>
      </rPr>
      <t>Martin Bednář</t>
    </r>
  </si>
  <si>
    <t>71 - Ostrava-město</t>
  </si>
  <si>
    <t>SLK</t>
  </si>
  <si>
    <r>
      <rPr>
        <rFont val="Arial, Helvetica, sans-serif"/>
        <b/>
        <color rgb="FF054183"/>
        <u/>
      </rPr>
      <t>Michael Canov</t>
    </r>
  </si>
  <si>
    <t>34 - Liberec</t>
  </si>
  <si>
    <r>
      <rPr>
        <rFont val="Arial, Helvetica, sans-serif"/>
        <b/>
        <color rgb="FF054183"/>
        <u/>
      </rPr>
      <t>Tomáš Czernin</t>
    </r>
  </si>
  <si>
    <t>37 - Jičín</t>
  </si>
  <si>
    <r>
      <rPr>
        <rFont val="Arial, Helvetica, sans-serif"/>
        <b/>
        <color rgb="FF054183"/>
        <u/>
      </rPr>
      <t>Martin Červíček</t>
    </r>
  </si>
  <si>
    <t>47 - Náchod</t>
  </si>
  <si>
    <r>
      <rPr>
        <rFont val="Arial, Helvetica, sans-serif"/>
        <b/>
        <color rgb="FF054183"/>
        <u/>
      </rPr>
      <t>Jiří Čunek</t>
    </r>
  </si>
  <si>
    <t>77 - Vsetín</t>
  </si>
  <si>
    <r>
      <rPr>
        <rFont val="Arial, Helvetica, sans-serif"/>
        <b/>
        <color rgb="FF054183"/>
        <u/>
      </rPr>
      <t>Jiří Drahoš</t>
    </r>
  </si>
  <si>
    <t>20 - Praha 4</t>
  </si>
  <si>
    <r>
      <rPr>
        <rFont val="Arial, Helvetica, sans-serif"/>
        <b/>
        <color rgb="FF054183"/>
        <u/>
      </rPr>
      <t>Jiří Dušek</t>
    </r>
  </si>
  <si>
    <t>58 - Brno-město</t>
  </si>
  <si>
    <r>
      <rPr>
        <rFont val="Arial, Helvetica, sans-serif"/>
        <b/>
        <color rgb="FF054183"/>
        <u/>
      </rPr>
      <t>Ondřej Feber</t>
    </r>
  </si>
  <si>
    <t>75 - Karviná</t>
  </si>
  <si>
    <t>SproK</t>
  </si>
  <si>
    <r>
      <rPr>
        <rFont val="Arial, Helvetica, sans-serif"/>
        <b/>
        <color rgb="FF054183"/>
        <u/>
      </rPr>
      <t>Petr Fiala</t>
    </r>
  </si>
  <si>
    <t>46 - Ústí nad Orlicí</t>
  </si>
  <si>
    <r>
      <rPr>
        <rFont val="Arial, Helvetica, sans-serif"/>
        <b/>
        <color rgb="FF054183"/>
        <u/>
      </rPr>
      <t>Tomáš Fiala</t>
    </r>
  </si>
  <si>
    <t>12 - Strakonice</t>
  </si>
  <si>
    <r>
      <rPr>
        <rFont val="Arial, Helvetica, sans-serif"/>
        <b/>
        <color rgb="FF054183"/>
        <u/>
      </rPr>
      <t>Pavel Fischer</t>
    </r>
  </si>
  <si>
    <t>17 - Praha 12</t>
  </si>
  <si>
    <r>
      <rPr>
        <rFont val="Arial, Helvetica, sans-serif"/>
        <b/>
        <color rgb="FF054183"/>
        <u/>
      </rPr>
      <t>Tomáš Goláň</t>
    </r>
  </si>
  <si>
    <t>78 - Zlín</t>
  </si>
  <si>
    <r>
      <rPr>
        <rFont val="Arial, Helvetica, sans-serif"/>
        <b/>
        <color rgb="FF054183"/>
        <u/>
      </rPr>
      <t>Jan Grulich</t>
    </r>
  </si>
  <si>
    <t>48 - Rychnov nad Kněžnou</t>
  </si>
  <si>
    <r>
      <rPr>
        <rFont val="Arial, Helvetica, sans-serif"/>
        <b/>
        <color rgb="FF054183"/>
        <u/>
      </rPr>
      <t>Oldřich Hájek</t>
    </r>
  </si>
  <si>
    <t>80 - Zlín</t>
  </si>
  <si>
    <r>
      <rPr>
        <rFont val="Arial, Helvetica, sans-serif"/>
        <b/>
        <color rgb="FF054183"/>
        <u/>
      </rPr>
      <t>Jan Holásek</t>
    </r>
  </si>
  <si>
    <t>45 - Hradec Králové</t>
  </si>
  <si>
    <r>
      <rPr>
        <rFont val="Arial, Helvetica, sans-serif"/>
        <b/>
        <color rgb="FF054183"/>
        <u/>
      </rPr>
      <t>Miluše Horská</t>
    </r>
  </si>
  <si>
    <t>43 - Pardubice</t>
  </si>
  <si>
    <r>
      <rPr>
        <rFont val="Arial, Helvetica, sans-serif"/>
        <b/>
        <color rgb="FF054183"/>
        <u/>
      </rPr>
      <t>Zdeněk Hraba</t>
    </r>
  </si>
  <si>
    <t>41 - Benešov</t>
  </si>
  <si>
    <r>
      <rPr>
        <rFont val="Arial, Helvetica, sans-serif"/>
        <b/>
        <color rgb="FF054183"/>
        <u/>
      </rPr>
      <t>Jaroslav Chalupský</t>
    </r>
  </si>
  <si>
    <t>15 - Pelhřimov</t>
  </si>
  <si>
    <r>
      <rPr>
        <rFont val="Arial, Helvetica, sans-serif"/>
        <b/>
        <color rgb="FF054183"/>
        <u/>
      </rPr>
      <t>Tomáš Jirsa</t>
    </r>
  </si>
  <si>
    <t>10 - Český Krumlov</t>
  </si>
  <si>
    <r>
      <rPr>
        <rFont val="Arial, Helvetica, sans-serif"/>
        <b/>
        <color rgb="FF054183"/>
        <u/>
      </rPr>
      <t>František Jura</t>
    </r>
  </si>
  <si>
    <t>62 - Prostějov</t>
  </si>
  <si>
    <r>
      <rPr>
        <rFont val="Arial, Helvetica, sans-serif"/>
        <b/>
        <color rgb="FF054183"/>
        <u/>
      </rPr>
      <t>Lumír Kantor</t>
    </r>
  </si>
  <si>
    <t>61 - Olomouc</t>
  </si>
  <si>
    <r>
      <rPr>
        <rFont val="Arial, Helvetica, sans-serif"/>
        <b/>
        <color rgb="FF054183"/>
        <u/>
      </rPr>
      <t>Pavel Kárník</t>
    </r>
  </si>
  <si>
    <t>42 - Kolín</t>
  </si>
  <si>
    <r>
      <rPr>
        <rFont val="Arial, Helvetica, sans-serif"/>
        <b/>
        <color rgb="FF054183"/>
        <u/>
      </rPr>
      <t>Josef Klement</t>
    </r>
  </si>
  <si>
    <t>51 - Žďár nad Sázavou</t>
  </si>
  <si>
    <r>
      <rPr>
        <rFont val="Arial, Helvetica, sans-serif"/>
        <b/>
        <color rgb="FF054183"/>
        <u/>
      </rPr>
      <t>Hana Kordová Marvanová</t>
    </r>
  </si>
  <si>
    <t>19 - Praha 11</t>
  </si>
  <si>
    <r>
      <rPr>
        <rFont val="Arial, Helvetica, sans-serif"/>
        <b/>
        <color rgb="FF054183"/>
        <u/>
      </rPr>
      <t>Daniela Kovářová</t>
    </r>
  </si>
  <si>
    <t>7 - Plzeň-město</t>
  </si>
  <si>
    <r>
      <rPr>
        <rFont val="Arial, Helvetica, sans-serif"/>
        <b/>
        <color rgb="FF054183"/>
        <u/>
      </rPr>
      <t>Roman Kraus</t>
    </r>
  </si>
  <si>
    <t>60 - Brno-město</t>
  </si>
  <si>
    <r>
      <rPr>
        <rFont val="Arial, Helvetica, sans-serif"/>
        <b/>
        <color rgb="FF054183"/>
        <u/>
      </rPr>
      <t>Miroslav Kroc</t>
    </r>
  </si>
  <si>
    <t>8 - Rokycany</t>
  </si>
  <si>
    <r>
      <rPr>
        <rFont val="Arial, Helvetica, sans-serif"/>
        <b/>
        <color rgb="FF054183"/>
        <u/>
      </rPr>
      <t>Martin Krsek</t>
    </r>
  </si>
  <si>
    <t>31 - Ústí nad Labem</t>
  </si>
  <si>
    <t>SEN 21</t>
  </si>
  <si>
    <r>
      <rPr>
        <rFont val="Arial, Helvetica, sans-serif"/>
        <b/>
        <color rgb="FF054183"/>
        <u/>
      </rPr>
      <t>Václav Láska</t>
    </r>
  </si>
  <si>
    <t>21 - Praha 5</t>
  </si>
  <si>
    <r>
      <rPr>
        <rFont val="Arial, Helvetica, sans-serif"/>
        <b/>
        <color rgb="FF054183"/>
        <u/>
      </rPr>
      <t>Jan Látka</t>
    </r>
  </si>
  <si>
    <t>11 - Domažlice</t>
  </si>
  <si>
    <r>
      <rPr>
        <rFont val="Arial, Helvetica, sans-serif"/>
        <b/>
        <color rgb="FF054183"/>
        <u/>
      </rPr>
      <t>Zbyněk Linhart</t>
    </r>
  </si>
  <si>
    <t>33 - Děčín</t>
  </si>
  <si>
    <r>
      <rPr>
        <rFont val="Arial, Helvetica, sans-serif"/>
        <b/>
        <color rgb="FF054183"/>
        <u/>
      </rPr>
      <t>Ondřej Lochman</t>
    </r>
  </si>
  <si>
    <t>38 - Mladá Boleslav</t>
  </si>
  <si>
    <r>
      <rPr>
        <rFont val="Arial, Helvetica, sans-serif"/>
        <b/>
        <color rgb="FF054183"/>
        <u/>
      </rPr>
      <t>Vladimíra Ludková</t>
    </r>
  </si>
  <si>
    <t>23 - Praha 8</t>
  </si>
  <si>
    <r>
      <rPr>
        <rFont val="Arial, Helvetica, sans-serif"/>
        <b/>
        <color rgb="FF054183"/>
        <u/>
      </rPr>
      <t>Zdeněk Matušek</t>
    </r>
  </si>
  <si>
    <t>73 - Frýdek-Místek</t>
  </si>
  <si>
    <r>
      <rPr>
        <rFont val="Arial, Helvetica, sans-serif"/>
        <b/>
        <color rgb="FF054183"/>
        <u/>
      </rPr>
      <t>Lena Mlejnková</t>
    </r>
  </si>
  <si>
    <t>35 - Jablonec nad Nisou</t>
  </si>
  <si>
    <r>
      <rPr>
        <rFont val="Arial, Helvetica, sans-serif"/>
        <b/>
        <color rgb="FF054183"/>
        <u/>
      </rPr>
      <t>Jana Mračková Vildumetzová</t>
    </r>
  </si>
  <si>
    <t>2 - Sokolov</t>
  </si>
  <si>
    <r>
      <rPr>
        <rFont val="Arial, Helvetica, sans-serif"/>
        <b/>
        <color rgb="FF054183"/>
        <u/>
      </rPr>
      <t>Tomáš Navrátil</t>
    </r>
  </si>
  <si>
    <t>68 - Opava</t>
  </si>
  <si>
    <r>
      <rPr>
        <rFont val="Arial, Helvetica, sans-serif"/>
        <b/>
        <color rgb="FF054183"/>
        <u/>
      </rPr>
      <t>Miroslava Němcová</t>
    </r>
  </si>
  <si>
    <t>27 - Praha 1</t>
  </si>
  <si>
    <r>
      <rPr>
        <rFont val="Arial, Helvetica, sans-serif"/>
        <b/>
        <color rgb="FF054183"/>
        <u/>
      </rPr>
      <t>Zdeněk Nytra</t>
    </r>
  </si>
  <si>
    <t>70 - Ostrava-město</t>
  </si>
  <si>
    <r>
      <rPr>
        <rFont val="Arial, Helvetica, sans-serif"/>
        <b/>
        <color rgb="FF054183"/>
        <u/>
      </rPr>
      <t>Jiří Oberfalzer</t>
    </r>
  </si>
  <si>
    <t>16 - Beroun</t>
  </si>
  <si>
    <r>
      <rPr>
        <rFont val="Arial, Helvetica, sans-serif"/>
        <b/>
        <color rgb="FF054183"/>
        <u/>
      </rPr>
      <t>Marek Ošťádal</t>
    </r>
  </si>
  <si>
    <t>66 - Olomouc</t>
  </si>
  <si>
    <t>ProMOST</t>
  </si>
  <si>
    <r>
      <rPr>
        <rFont val="Arial, Helvetica, sans-serif"/>
        <b/>
        <color rgb="FF054183"/>
        <u/>
      </rPr>
      <t>Jan Paparega</t>
    </r>
  </si>
  <si>
    <t>4 - Most</t>
  </si>
  <si>
    <r>
      <rPr>
        <rFont val="Arial, Helvetica, sans-serif"/>
        <b/>
        <color rgb="FF054183"/>
        <u/>
      </rPr>
      <t>Helena Pešatová</t>
    </r>
  </si>
  <si>
    <t>69 - Frýdek-Místek</t>
  </si>
  <si>
    <r>
      <rPr>
        <rFont val="Arial, Helvetica, sans-serif"/>
        <b/>
        <color rgb="FF054183"/>
        <u/>
      </rPr>
      <t>Jan Pirk</t>
    </r>
  </si>
  <si>
    <t>22 - Praha 10</t>
  </si>
  <si>
    <r>
      <rPr>
        <rFont val="Arial, Helvetica, sans-serif"/>
        <b/>
        <color rgb="FF054183"/>
        <u/>
      </rPr>
      <t>Miroslav Plevný</t>
    </r>
  </si>
  <si>
    <t>3 - Cheb</t>
  </si>
  <si>
    <r>
      <rPr>
        <rFont val="Arial, Helvetica, sans-serif"/>
        <b/>
        <color rgb="FF054183"/>
        <u/>
      </rPr>
      <t>Bohuslav Procházka</t>
    </r>
  </si>
  <si>
    <t>40 - Kutná Hora</t>
  </si>
  <si>
    <r>
      <rPr>
        <rFont val="Arial, Helvetica, sans-serif"/>
        <b/>
        <color rgb="FF054183"/>
        <u/>
      </rPr>
      <t>Věra Procházková</t>
    </r>
  </si>
  <si>
    <t>1 - Karlovy Vary</t>
  </si>
  <si>
    <r>
      <rPr>
        <rFont val="Arial, Helvetica, sans-serif"/>
        <b/>
        <color rgb="FF054183"/>
        <u/>
      </rPr>
      <t>Přemysl Rabas</t>
    </r>
  </si>
  <si>
    <t>5 - Chomutov</t>
  </si>
  <si>
    <r>
      <rPr>
        <rFont val="Arial, Helvetica, sans-serif"/>
        <b/>
        <color rgb="FF054183"/>
        <u/>
      </rPr>
      <t>Eva Rajchmanová</t>
    </r>
  </si>
  <si>
    <t>79 - Hodonín</t>
  </si>
  <si>
    <r>
      <rPr>
        <rFont val="Arial, Helvetica, sans-serif"/>
        <b/>
        <color rgb="FF054183"/>
        <u/>
      </rPr>
      <t>Jiří Růžička</t>
    </r>
  </si>
  <si>
    <t>25 - Praha 6</t>
  </si>
  <si>
    <r>
      <rPr>
        <rFont val="Arial, Helvetica, sans-serif"/>
        <b/>
        <color rgb="FF054183"/>
        <u/>
      </rPr>
      <t>Břetislav Rychlík</t>
    </r>
  </si>
  <si>
    <t>59 - Brno-město</t>
  </si>
  <si>
    <r>
      <rPr>
        <rFont val="Arial, Helvetica, sans-serif"/>
        <b/>
        <color rgb="FF054183"/>
        <u/>
      </rPr>
      <t>Jitka Seitlová</t>
    </r>
  </si>
  <si>
    <t>63 - Přerov</t>
  </si>
  <si>
    <r>
      <rPr>
        <rFont val="Arial, Helvetica, sans-serif"/>
        <b/>
        <color rgb="FF054183"/>
        <u/>
      </rPr>
      <t>Jan Schiller</t>
    </r>
  </si>
  <si>
    <t>32 - Teplice</t>
  </si>
  <si>
    <r>
      <rPr>
        <rFont val="Arial, Helvetica, sans-serif"/>
        <b/>
        <color rgb="FF054183"/>
        <u/>
      </rPr>
      <t>Marek Slabý</t>
    </r>
  </si>
  <si>
    <t>13 - Tábor</t>
  </si>
  <si>
    <r>
      <rPr>
        <rFont val="Arial, Helvetica, sans-serif"/>
        <b/>
        <color rgb="FF054183"/>
        <u/>
      </rPr>
      <t>David Smoljak</t>
    </r>
  </si>
  <si>
    <t>24 - Praha 9</t>
  </si>
  <si>
    <r>
      <rPr>
        <rFont val="Arial, Helvetica, sans-serif"/>
        <b/>
        <color rgb="FF054183"/>
        <u/>
      </rPr>
      <t>Jarmila Smotlachová</t>
    </r>
  </si>
  <si>
    <t>28 - Mělník</t>
  </si>
  <si>
    <r>
      <rPr>
        <rFont val="Arial, Helvetica, sans-serif"/>
        <b/>
        <color rgb="FF054183"/>
        <u/>
      </rPr>
      <t>Jan Sobotka</t>
    </r>
  </si>
  <si>
    <t>39 - Trutnov</t>
  </si>
  <si>
    <r>
      <rPr>
        <rFont val="Arial, Helvetica, sans-serif"/>
        <b/>
        <color rgb="FF054183"/>
        <u/>
      </rPr>
      <t>Zbyněk Sýkora</t>
    </r>
  </si>
  <si>
    <t>14 - České Budějovice</t>
  </si>
  <si>
    <r>
      <rPr>
        <rFont val="Arial, Helvetica, sans-serif"/>
        <b/>
        <color rgb="FF054183"/>
        <u/>
      </rPr>
      <t>David Šimek</t>
    </r>
  </si>
  <si>
    <t>50 - Svitavy</t>
  </si>
  <si>
    <r>
      <rPr>
        <rFont val="Arial, Helvetica, sans-serif"/>
        <b/>
        <color rgb="FF054183"/>
        <u/>
      </rPr>
      <t>Ondřej Šimetka</t>
    </r>
  </si>
  <si>
    <t>72 - Ostrava-město</t>
  </si>
  <si>
    <r>
      <rPr>
        <rFont val="Arial, Helvetica, sans-serif"/>
        <b/>
        <color rgb="FF054183"/>
        <u/>
      </rPr>
      <t>Adéla Šípová</t>
    </r>
  </si>
  <si>
    <t>30 - Kladno</t>
  </si>
  <si>
    <t>Přísaha</t>
  </si>
  <si>
    <r>
      <rPr>
        <rFont val="Arial, Helvetica, sans-serif"/>
        <b/>
        <color rgb="FF054183"/>
        <u/>
      </rPr>
      <t>Róbert Šlachta</t>
    </r>
  </si>
  <si>
    <t>56 - Břeclav</t>
  </si>
  <si>
    <r>
      <rPr>
        <rFont val="Arial, Helvetica, sans-serif"/>
        <b/>
        <color rgb="FF054183"/>
        <u/>
      </rPr>
      <t>Petr Štěpánek</t>
    </r>
  </si>
  <si>
    <t>18 - Příbram</t>
  </si>
  <si>
    <r>
      <rPr>
        <rFont val="Arial, Helvetica, sans-serif"/>
        <b/>
        <color rgb="FF054183"/>
        <u/>
      </rPr>
      <t>Ondřej Štěrba</t>
    </r>
  </si>
  <si>
    <t>29 - Litoměřice</t>
  </si>
  <si>
    <r>
      <rPr>
        <rFont val="Arial, Helvetica, sans-serif"/>
        <b/>
        <color rgb="FF054183"/>
        <u/>
      </rPr>
      <t>Jan Tecl</t>
    </r>
  </si>
  <si>
    <t>44 - Chrudim</t>
  </si>
  <si>
    <r>
      <rPr>
        <rFont val="Arial, Helvetica, sans-serif"/>
        <b/>
        <color rgb="FF054183"/>
        <u/>
      </rPr>
      <t>Tomáš Töpfer</t>
    </r>
  </si>
  <si>
    <t>55 - Brno-město</t>
  </si>
  <si>
    <r>
      <rPr>
        <rFont val="Arial, Helvetica, sans-serif"/>
        <b/>
        <color rgb="FF054183"/>
        <u/>
      </rPr>
      <t>Ivo Trešl</t>
    </r>
  </si>
  <si>
    <t>6 - Louny</t>
  </si>
  <si>
    <r>
      <rPr>
        <rFont val="Arial, Helvetica, sans-serif"/>
        <b/>
        <color rgb="FF054183"/>
        <u/>
      </rPr>
      <t>Tomáš Třetina</t>
    </r>
  </si>
  <si>
    <t>54 - Znojmo</t>
  </si>
  <si>
    <r>
      <rPr>
        <rFont val="Arial, Helvetica, sans-serif"/>
        <b/>
        <color rgb="FF054183"/>
        <u/>
      </rPr>
      <t>Ladislav Václavec</t>
    </r>
  </si>
  <si>
    <t>64 - Bruntál</t>
  </si>
  <si>
    <r>
      <rPr>
        <rFont val="Arial, Helvetica, sans-serif"/>
        <b/>
        <color rgb="FF054183"/>
        <u/>
      </rPr>
      <t>Ivana Váňová</t>
    </r>
  </si>
  <si>
    <t>67 - Nový Jičín</t>
  </si>
  <si>
    <t>SOCDEM</t>
  </si>
  <si>
    <r>
      <rPr>
        <rFont val="Arial, Helvetica, sans-serif"/>
        <b/>
        <color rgb="FF054183"/>
        <u/>
      </rPr>
      <t>Petr Vícha</t>
    </r>
  </si>
  <si>
    <t>74 - Karviná</t>
  </si>
  <si>
    <r>
      <rPr>
        <rFont val="Arial, Helvetica, sans-serif"/>
        <b/>
        <color rgb="FF054183"/>
        <u/>
      </rPr>
      <t>Jaromíra Vítková</t>
    </r>
  </si>
  <si>
    <t>49 - Blansko</t>
  </si>
  <si>
    <r>
      <rPr>
        <rFont val="Arial, Helvetica, sans-serif"/>
        <b/>
        <color rgb="FF054183"/>
        <u/>
      </rPr>
      <t>Jiří Vosecký</t>
    </r>
  </si>
  <si>
    <t>36 - Česká Lípa</t>
  </si>
  <si>
    <r>
      <rPr>
        <rFont val="Arial, Helvetica, sans-serif"/>
        <b/>
        <color rgb="FF054183"/>
        <u/>
      </rPr>
      <t>Miloš Vystrčil</t>
    </r>
  </si>
  <si>
    <t>52 - Jihlava</t>
  </si>
  <si>
    <r>
      <rPr>
        <rFont val="Arial, Helvetica, sans-serif"/>
        <b/>
        <color rgb="FF054183"/>
        <u/>
      </rPr>
      <t>Karel Zitterbart</t>
    </r>
  </si>
  <si>
    <t>57 - Vyškov</t>
  </si>
  <si>
    <r>
      <rPr>
        <rFont val="Arial, Helvetica, sans-serif"/>
        <b/>
        <color rgb="FF054183"/>
        <u/>
      </rPr>
      <t>Jana Zwyrtek Hamplová</t>
    </r>
  </si>
  <si>
    <t>76 - Kroměříž</t>
  </si>
  <si>
    <r>
      <rPr>
        <rFont val="Arial, Helvetica, sans-serif"/>
        <b/>
        <color rgb="FF054183"/>
        <u/>
      </rPr>
      <t>Hana Žáková</t>
    </r>
  </si>
  <si>
    <t>53 - Třebíč</t>
  </si>
  <si>
    <t>Europoslanec</t>
  </si>
  <si>
    <t>Nikola Bartůšek</t>
  </si>
  <si>
    <r>
      <rPr>
        <color rgb="FF1155CC"/>
        <u/>
      </rPr>
      <t>ссылка EP</t>
    </r>
    <r>
      <rPr/>
      <t xml:space="preserve"> иконка письма</t>
    </r>
  </si>
  <si>
    <t>Jaroslav Bžoch</t>
  </si>
  <si>
    <r>
      <rPr>
        <color rgb="FF1155CC"/>
        <u/>
      </rPr>
      <t>ссылка EP</t>
    </r>
    <r>
      <rPr/>
      <t xml:space="preserve"> иконка письма</t>
    </r>
  </si>
  <si>
    <t>Ivan David</t>
  </si>
  <si>
    <r>
      <rPr>
        <color rgb="FF1155CC"/>
        <u/>
      </rPr>
      <t>ссылка EP</t>
    </r>
    <r>
      <rPr/>
      <t xml:space="preserve"> иконка письма</t>
    </r>
  </si>
  <si>
    <t>SD-SN</t>
  </si>
  <si>
    <t>Ondřej Dostál</t>
  </si>
  <si>
    <r>
      <rPr>
        <color rgb="FF1155CC"/>
        <u/>
      </rPr>
      <t>ссылка EP</t>
    </r>
    <r>
      <rPr/>
      <t xml:space="preserve"> иконка письма</t>
    </r>
  </si>
  <si>
    <t>Klára Dostálová</t>
  </si>
  <si>
    <r>
      <rPr>
        <color rgb="FF1155CC"/>
        <u/>
      </rPr>
      <t>ссылка EP</t>
    </r>
    <r>
      <rPr/>
      <t xml:space="preserve"> иконка письма</t>
    </r>
  </si>
  <si>
    <t>Jan Farský</t>
  </si>
  <si>
    <r>
      <rPr>
        <color rgb="FF1155CC"/>
        <u/>
      </rPr>
      <t>ссылка EP</t>
    </r>
    <r>
      <rPr/>
      <t xml:space="preserve"> иконка письма</t>
    </r>
  </si>
  <si>
    <t>Markéta Gregorová</t>
  </si>
  <si>
    <r>
      <rPr>
        <color rgb="FF1155CC"/>
        <u/>
      </rPr>
      <t>ссылка EP</t>
    </r>
    <r>
      <rPr/>
      <t xml:space="preserve"> иконка письма</t>
    </r>
  </si>
  <si>
    <t>Ondřej Knotek</t>
  </si>
  <si>
    <r>
      <rPr>
        <color rgb="FF1155CC"/>
        <u/>
      </rPr>
      <t>ссылка EP</t>
    </r>
    <r>
      <rPr/>
      <t xml:space="preserve"> иконка письма</t>
    </r>
  </si>
  <si>
    <t>Ondřej Kolář</t>
  </si>
  <si>
    <r>
      <rPr>
        <color rgb="FF1155CC"/>
        <u/>
      </rPr>
      <t>ссылка EP</t>
    </r>
    <r>
      <rPr/>
      <t xml:space="preserve"> иконка письма</t>
    </r>
  </si>
  <si>
    <t>KSČM</t>
  </si>
  <si>
    <t>Kateřina Konečná</t>
  </si>
  <si>
    <r>
      <rPr>
        <color rgb="FF1155CC"/>
        <u/>
      </rPr>
      <t>ссылка EP</t>
    </r>
    <r>
      <rPr/>
      <t xml:space="preserve"> иконка письма</t>
    </r>
  </si>
  <si>
    <t>Ondřej Kovařík</t>
  </si>
  <si>
    <r>
      <rPr>
        <color rgb="FF1155CC"/>
        <u/>
      </rPr>
      <t>ссылка EP</t>
    </r>
    <r>
      <rPr/>
      <t xml:space="preserve"> иконка письма</t>
    </r>
  </si>
  <si>
    <t>Ondřej Krutílek</t>
  </si>
  <si>
    <r>
      <rPr>
        <color rgb="FF1155CC"/>
        <u/>
      </rPr>
      <t>ссылка EP</t>
    </r>
    <r>
      <rPr/>
      <t xml:space="preserve"> иконка письма</t>
    </r>
  </si>
  <si>
    <t>Jana Nagyová</t>
  </si>
  <si>
    <r>
      <rPr>
        <color rgb="FF1155CC"/>
        <u/>
      </rPr>
      <t>ссылка EP</t>
    </r>
    <r>
      <rPr/>
      <t xml:space="preserve"> иконка письма</t>
    </r>
  </si>
  <si>
    <t>Danuše Nerudová</t>
  </si>
  <si>
    <r>
      <rPr>
        <color rgb="FF1155CC"/>
        <u/>
      </rPr>
      <t>ссылка EP</t>
    </r>
    <r>
      <rPr/>
      <t xml:space="preserve"> иконка письма</t>
    </r>
  </si>
  <si>
    <t>Luděk Niedermayer</t>
  </si>
  <si>
    <r>
      <rPr>
        <color rgb="FF1155CC"/>
        <u/>
      </rPr>
      <t>ссылка EP</t>
    </r>
    <r>
      <rPr/>
      <t xml:space="preserve"> иконка письма</t>
    </r>
  </si>
  <si>
    <t>Jaroslava Pokorná Jermanová</t>
  </si>
  <si>
    <r>
      <rPr>
        <color rgb="FF1155CC"/>
        <u/>
      </rPr>
      <t>ссылка EP</t>
    </r>
    <r>
      <rPr/>
      <t xml:space="preserve"> иконка письма</t>
    </r>
  </si>
  <si>
    <t>Filip Turek</t>
  </si>
  <si>
    <r>
      <rPr>
        <color rgb="FF1155CC"/>
        <u/>
      </rPr>
      <t>ссылка EP</t>
    </r>
    <r>
      <rPr/>
      <t xml:space="preserve"> иконка письма</t>
    </r>
  </si>
  <si>
    <t>Alexandr Vondra</t>
  </si>
  <si>
    <r>
      <rPr>
        <color rgb="FF1155CC"/>
        <u/>
      </rPr>
      <t>ссылка EP</t>
    </r>
    <r>
      <rPr/>
      <t xml:space="preserve"> иконка письма</t>
    </r>
  </si>
  <si>
    <t>Veronika Vrecionová</t>
  </si>
  <si>
    <r>
      <rPr>
        <color rgb="FF1155CC"/>
        <u/>
      </rPr>
      <t>ссылка EP</t>
    </r>
    <r>
      <rPr/>
      <t xml:space="preserve"> иконка письма</t>
    </r>
  </si>
  <si>
    <t>Tomáš Zdechovský</t>
  </si>
  <si>
    <r>
      <rPr>
        <color rgb="FF1155CC"/>
        <u/>
      </rPr>
      <t>ссылка EP</t>
    </r>
    <r>
      <rPr/>
      <t xml:space="preserve"> иконка письма</t>
    </r>
  </si>
  <si>
    <t>Tomáš Kubín</t>
  </si>
  <si>
    <r>
      <rPr>
        <color rgb="FF1155CC"/>
        <u/>
      </rPr>
      <t>ссылка EP</t>
    </r>
    <r>
      <rPr/>
      <t xml:space="preserve"> иконка письма</t>
    </r>
  </si>
  <si>
    <t>Jiny politik</t>
  </si>
  <si>
    <t>Martin Kuba</t>
  </si>
  <si>
    <t>Hejtman</t>
  </si>
  <si>
    <t>Jan Grolich</t>
  </si>
  <si>
    <t>Zdeněk Hřib</t>
  </si>
  <si>
    <t>Приоритет (коэф.)</t>
  </si>
  <si>
    <t>Не известно</t>
  </si>
  <si>
    <t>Miroslav Bárta</t>
  </si>
  <si>
    <t>Vladimíra Ludková</t>
  </si>
  <si>
    <t>Miroslava Němcová</t>
  </si>
  <si>
    <t>David Smoljak</t>
  </si>
  <si>
    <t>Lumír Aschenbrenner</t>
  </si>
  <si>
    <t>Josef Bazala</t>
  </si>
  <si>
    <t>Tomáš Czernin</t>
  </si>
  <si>
    <t>Martin Červíček</t>
  </si>
  <si>
    <t>Jiří Čunek</t>
  </si>
  <si>
    <t>Tomáš Goláň</t>
  </si>
  <si>
    <t>Jan Grulich</t>
  </si>
  <si>
    <t>Tomáš Jirsa</t>
  </si>
  <si>
    <t>Lumír Kantor</t>
  </si>
  <si>
    <t>Josef Klement</t>
  </si>
  <si>
    <t>Roman Kraus</t>
  </si>
  <si>
    <t>Miroslav Kroc</t>
  </si>
  <si>
    <t>Ondřej Lochman</t>
  </si>
  <si>
    <t>Zdeněk Nytra</t>
  </si>
  <si>
    <t>Jiří Oberfalzer</t>
  </si>
  <si>
    <t>Marek Ošťádal</t>
  </si>
  <si>
    <t>Bohuslav Procházka</t>
  </si>
  <si>
    <t>Eva Rajchmanová</t>
  </si>
  <si>
    <t>Jitka Seitlová</t>
  </si>
  <si>
    <t>Jarmila Smotlachová</t>
  </si>
  <si>
    <t>Zbyněk Sýkora</t>
  </si>
  <si>
    <t>Petr Štěpánek</t>
  </si>
  <si>
    <t>Jan Tecl</t>
  </si>
  <si>
    <t>Ivo Trešl</t>
  </si>
  <si>
    <t>Tomáš Třetina</t>
  </si>
  <si>
    <t>Ivana Váňová</t>
  </si>
  <si>
    <t>Jaromíra Vítková</t>
  </si>
  <si>
    <t>Miloš Vystrčil</t>
  </si>
  <si>
    <t>ссылка EP иконка письма</t>
  </si>
  <si>
    <t>Martin Bednář</t>
  </si>
  <si>
    <t>Ondřej Feber</t>
  </si>
  <si>
    <t>Oldřich Hájek</t>
  </si>
  <si>
    <t>František Jura</t>
  </si>
  <si>
    <t>Jan Látka</t>
  </si>
  <si>
    <t>Jana Mračková Vildumetzová</t>
  </si>
  <si>
    <t>Tomáš Navrátil</t>
  </si>
  <si>
    <t>Věra Procházková</t>
  </si>
  <si>
    <t>Jan Schiller</t>
  </si>
  <si>
    <t>Ondřej Štěrba</t>
  </si>
  <si>
    <t>Stanislav Balík</t>
  </si>
  <si>
    <t>Michael Canov</t>
  </si>
  <si>
    <t>Jiří Drahoš</t>
  </si>
  <si>
    <t>Jiří Dušek</t>
  </si>
  <si>
    <t>Petr Fiala</t>
  </si>
  <si>
    <t>Tomáš Fiala</t>
  </si>
  <si>
    <t>Pavel Fischer</t>
  </si>
  <si>
    <t>Jan Holásek</t>
  </si>
  <si>
    <t>Miluše Horská</t>
  </si>
  <si>
    <t>Zdeněk Hraba</t>
  </si>
  <si>
    <t>Jaroslav Chalupský</t>
  </si>
  <si>
    <t>Pavel Kárník</t>
  </si>
  <si>
    <t>Hana Kordová Marvanová</t>
  </si>
  <si>
    <t>Daniela Kovářová</t>
  </si>
  <si>
    <t>Martin Krsek</t>
  </si>
  <si>
    <t>Václav Láska</t>
  </si>
  <si>
    <t>Zbyněk Linhart</t>
  </si>
  <si>
    <t>Zdeněk Matušek</t>
  </si>
  <si>
    <t>Lena Mlejnková</t>
  </si>
  <si>
    <t>Jan Paparega</t>
  </si>
  <si>
    <t>Helena Pešatová</t>
  </si>
  <si>
    <t>Jan Pirk</t>
  </si>
  <si>
    <t>Miroslav Plevný</t>
  </si>
  <si>
    <t>Přemysl Rabas</t>
  </si>
  <si>
    <t>Jiří Růžička</t>
  </si>
  <si>
    <t>Břetislav Rychlík</t>
  </si>
  <si>
    <t>Marek Slabý</t>
  </si>
  <si>
    <t>Jan Sobotka</t>
  </si>
  <si>
    <t>David Šimek</t>
  </si>
  <si>
    <t>Ondřej Šimetka</t>
  </si>
  <si>
    <t>Adéla Šípová</t>
  </si>
  <si>
    <t>Róbert Šlachta</t>
  </si>
  <si>
    <t>Tomáš Töpfer</t>
  </si>
  <si>
    <t>Ladislav Václavec</t>
  </si>
  <si>
    <t>Petr Vícha</t>
  </si>
  <si>
    <t>Jiří Vosecký</t>
  </si>
  <si>
    <t>Karel Zitterbart</t>
  </si>
  <si>
    <t>Jana Zwyrtek Hamplová</t>
  </si>
  <si>
    <t>Hana Žáková</t>
  </si>
  <si>
    <t>Условие</t>
  </si>
  <si>
    <t>Множитель</t>
  </si>
  <si>
    <t>Значения</t>
  </si>
  <si>
    <t xml:space="preserve">Посланец </t>
  </si>
  <si>
    <t>Сенатор</t>
  </si>
  <si>
    <t>Европосланец</t>
  </si>
  <si>
    <t>Другой политик</t>
  </si>
  <si>
    <t>Непарламентская партия</t>
  </si>
  <si>
    <t>Безпартийный</t>
  </si>
  <si>
    <t>Сенатор от Праги</t>
  </si>
  <si>
    <t>Не правящая коалиция (с учетом поддержки SPD и Бабиша)</t>
  </si>
  <si>
    <t>Есть Ответ без позиции (соменвающийся) и Нет позиции</t>
  </si>
  <si>
    <t>Контакт без ответа и Нет позиции</t>
  </si>
  <si>
    <t>Есть два ответа в нашу пользу</t>
  </si>
  <si>
    <t>Vybor - PV - Narodni mensiny</t>
  </si>
  <si>
    <t>Vybor - PV - Lidska prava</t>
  </si>
  <si>
    <t>Vybor - Ustavne pravni</t>
  </si>
  <si>
    <t>Vybor - Bezpečnost</t>
  </si>
  <si>
    <t>Vybor - Migrace</t>
  </si>
  <si>
    <t>Vybor - Obranny</t>
  </si>
  <si>
    <t>Vybor - Zahranicni</t>
  </si>
  <si>
    <t>Relevantni vybor - MP</t>
  </si>
  <si>
    <t>Relevantni vybor - P</t>
  </si>
  <si>
    <t>Название организации или медиа / Имя</t>
  </si>
  <si>
    <t>Представитель / журналист</t>
  </si>
  <si>
    <t>Контакт Jsmelide (TG ник)</t>
  </si>
  <si>
    <t>Статус</t>
  </si>
  <si>
    <t>Дата публикации</t>
  </si>
  <si>
    <t>Ссылка на публикацию</t>
  </si>
  <si>
    <t>Vybor</t>
  </si>
  <si>
    <t>Role</t>
  </si>
  <si>
    <t>Poslanec/Poslankyne</t>
  </si>
  <si>
    <t>Assistent</t>
  </si>
  <si>
    <t>Telefon</t>
  </si>
  <si>
    <t>Email</t>
  </si>
  <si>
    <t>Zdroj</t>
  </si>
  <si>
    <t>Organizační výbor</t>
  </si>
  <si>
    <t>https://www.psp.cz/sqw/detail.sqw?id=6147&amp;o=9</t>
  </si>
  <si>
    <t>Bc. Kateřina Pastorková</t>
  </si>
  <si>
    <t>420 728 049 929</t>
  </si>
  <si>
    <t>Katerina.Pastorkova@top09.cz</t>
  </si>
  <si>
    <t>https://www.top09.cz/kdo-jsme/ing-marketa-pekarova-adamova-14463.html</t>
  </si>
  <si>
    <t>https://www.psp.cz/sqw/detail.sqw?id=6214&amp;o=9</t>
  </si>
  <si>
    <t>Patrik Kuba</t>
  </si>
  <si>
    <t>Mgr. Jitka Soukupová</t>
  </si>
  <si>
    <t>https://www.psp.cz/sqw/detail.sqw?id=6178&amp;o=9</t>
  </si>
  <si>
    <t>Mgr. Martina Pelikánová</t>
  </si>
  <si>
    <t>604 871 452</t>
  </si>
  <si>
    <t>pelikanova@janbartosek.cz</t>
  </si>
  <si>
    <t>https://www.kdu.cz/o-nas/nasi-lide/poslanci/bartosek</t>
  </si>
  <si>
    <t>Mgr. Jesika Kubičková</t>
  </si>
  <si>
    <t>725 593 178</t>
  </si>
  <si>
    <t>kubickova@janbartosek.cz</t>
  </si>
  <si>
    <t>https://www.psp.cz/sqw/detail.sqw?id=6418&amp;o=9</t>
  </si>
  <si>
    <t>Ing. Filip Emmer</t>
  </si>
  <si>
    <t>https://janskopecek.cz/kontakty/</t>
  </si>
  <si>
    <t>Mgr. Filip Nekola, MPA</t>
  </si>
  <si>
    <t>Filip Šebesta</t>
  </si>
  <si>
    <t>Alice Šmídová</t>
  </si>
  <si>
    <t>https://www.psp.cz/sqw/detail.sqw?id=6473&amp;o=9</t>
  </si>
  <si>
    <t>Mgr. Patricie Sokolová</t>
  </si>
  <si>
    <t>tel. +420 778 111 472</t>
  </si>
  <si>
    <r>
      <rPr>
        <rFont val="Arial, Helvetica, sans-serif"/>
        <color rgb="FF1155CC"/>
        <sz val="9.0"/>
        <u/>
      </rPr>
      <t>richterovao@psp.cz</t>
    </r>
  </si>
  <si>
    <t>Katarína Ryšavá</t>
  </si>
  <si>
    <t>tel. +420 778 111 457</t>
  </si>
  <si>
    <t>https://www.psp.cz/sqw/detail.sqw?id=6621&amp;o=9</t>
  </si>
  <si>
    <t>Aneta Bernardová</t>
  </si>
  <si>
    <t>Barbora Štenglová</t>
  </si>
  <si>
    <t>https://www.psp.cz/sqw/detail.sqw?id=6463&amp;o=9</t>
  </si>
  <si>
    <t>Matěj Marták</t>
  </si>
  <si>
    <t>Petr Müller</t>
  </si>
  <si>
    <t>Michal Zaydlar</t>
  </si>
  <si>
    <t>https://www.psp.cz/sqw/detail.sqw?id=4</t>
  </si>
  <si>
    <t>Petr Břicháček</t>
  </si>
  <si>
    <t>Ing. Miroslav Tyl</t>
  </si>
  <si>
    <t>Michal Vávra</t>
  </si>
  <si>
    <t>https://www.psp.cz/sqw/detail.sqw?id=6184</t>
  </si>
  <si>
    <t>Ing. Jakub Komárek</t>
  </si>
  <si>
    <t>Petra Roubíčková</t>
  </si>
  <si>
    <t>Simona Sedlářová</t>
  </si>
  <si>
    <t>https://www.psp.cz/sqw/detail.sqw?id=5901</t>
  </si>
  <si>
    <t>Matěj Hlavatý</t>
  </si>
  <si>
    <t>Nataliya Kolomičenková</t>
  </si>
  <si>
    <t>Lucie Krejčová</t>
  </si>
  <si>
    <t>Ing. Miroslav Sazeček</t>
  </si>
  <si>
    <t>pevná linka: 493 760 121mobilní: 737 289 740</t>
  </si>
  <si>
    <t>https://www.munovapaka.cz/mgr-josef-cogan/o-1094</t>
  </si>
  <si>
    <t>https://www.psp.cz/sqw/detail.sqw?id=6729</t>
  </si>
  <si>
    <t>Eva Bendová</t>
  </si>
  <si>
    <t>604 145 593</t>
  </si>
  <si>
    <t>https://www.kdu.cz/o-nas/nasi-lide/poslanci/dufek</t>
  </si>
  <si>
    <t>Marek Sedláček</t>
  </si>
  <si>
    <t>730 173 413</t>
  </si>
  <si>
    <t>https://www.psp.cz/sqw/detail.sqw?id=6190</t>
  </si>
  <si>
    <t>skip ano</t>
  </si>
  <si>
    <t>https://www.psp.cz/sqw/detail.sqw?id=5459</t>
  </si>
  <si>
    <t>skip spd</t>
  </si>
  <si>
    <t>https://www.psp.cz/sqw/detail.sqw?id=6687</t>
  </si>
  <si>
    <t>Lukáš Hejduk</t>
  </si>
  <si>
    <t>http://www.janjakob.cz/#kontakt</t>
  </si>
  <si>
    <t>jan.jakob@top09.cz</t>
  </si>
  <si>
    <t>604 592 171</t>
  </si>
  <si>
    <t>https://www.psp.cz/sqw/detail.sqw?id=6545</t>
  </si>
  <si>
    <t>https://www.psp.cz/sqw/detail.sqw?id=6165</t>
  </si>
  <si>
    <t>Peticni</t>
  </si>
  <si>
    <t>https://www.psp.cz/sqw/detail.sqw?id=6772&amp;o=9</t>
  </si>
  <si>
    <t>https://www.psp.cz/sqw/detail.sqw?id=6176&amp;o=9</t>
  </si>
  <si>
    <t>https://www.psp.cz/sqw/detail.sqw?id=6490&amp;o=9</t>
  </si>
  <si>
    <t>Rok</t>
  </si>
  <si>
    <t>Nabyti celkem</t>
  </si>
  <si>
    <t>Nabyti SO RF</t>
  </si>
  <si>
    <t>Nabyti SO RF azyl</t>
  </si>
  <si>
    <t>par. 16 celkem</t>
  </si>
  <si>
    <t>% SO RF</t>
  </si>
  <si>
    <t>odhad par. 16 SO RF</t>
  </si>
  <si>
    <t>platnost vyjimky 727 osoby</t>
  </si>
  <si>
    <t>platnost vyjimky 727 %</t>
  </si>
  <si>
    <t>neplatnost vyjimky 727 %</t>
  </si>
  <si>
    <t>zadatelu SO RF nespada do vyjimek 727 (odhad dle prumeru 2019-2023)</t>
  </si>
  <si>
    <t>INSTA (verified)</t>
  </si>
  <si>
    <t>PARSING</t>
  </si>
  <si>
    <r>
      <rPr>
        <rFont val="Arial, Helvetica, sans-serif"/>
        <b/>
        <color rgb="FF054183"/>
        <u/>
      </rPr>
      <t>Lumír Aschenbrenner</t>
    </r>
  </si>
  <si>
    <t>https://www.instagram.com/lumiraschenbrenner/</t>
  </si>
  <si>
    <t>https://www.instagram.com/beautys_on_spot/</t>
  </si>
  <si>
    <t>https://www.instagram.com/lumirtomanek/</t>
  </si>
  <si>
    <t>https://www.instagram.com/lindaaschenbrenner/</t>
  </si>
  <si>
    <t>https://www.instagram.com/blasfemia__/</t>
  </si>
  <si>
    <t>https://www.instagram.com/monika.aschenbrenner/</t>
  </si>
  <si>
    <r>
      <rPr>
        <rFont val="Arial, Helvetica, sans-serif"/>
        <b/>
        <color rgb="FF054183"/>
        <u/>
      </rPr>
      <t>Stanislav Balík</t>
    </r>
  </si>
  <si>
    <t>https://www.instagram.com/standabalik_dosenatu/</t>
  </si>
  <si>
    <r>
      <rPr>
        <rFont val="Arial, Helvetica, sans-serif"/>
        <b/>
        <color rgb="FF054183"/>
        <u/>
      </rPr>
      <t>Miroslav Bárta</t>
    </r>
  </si>
  <si>
    <t>https://www.instagram.com/barta.miroslav/</t>
  </si>
  <si>
    <r>
      <rPr>
        <rFont val="Arial, Helvetica, sans-serif"/>
        <b/>
        <color rgb="FF054183"/>
        <u/>
      </rPr>
      <t>Josef Bazala</t>
    </r>
  </si>
  <si>
    <t>https://www.instagram.com/senatcz/</t>
  </si>
  <si>
    <t>https://www.instagram.com/josef.bazala/</t>
  </si>
  <si>
    <t>https://www.instagram.com/josefbelica/</t>
  </si>
  <si>
    <t>https://www.instagram.com/marsalekjosef82/</t>
  </si>
  <si>
    <t>https://www.instagram.com/pepafrompragueofficial/</t>
  </si>
  <si>
    <r>
      <rPr>
        <rFont val="Arial, Helvetica, sans-serif"/>
        <b/>
        <color rgb="FF054183"/>
        <u/>
      </rPr>
      <t>Martin Bednář</t>
    </r>
  </si>
  <si>
    <t>https://www.instagram.com/martinbednar.cz/</t>
  </si>
  <si>
    <t>https://www.instagram.com/m.bednar1/</t>
  </si>
  <si>
    <t>https://www.instagram.com/martin._bednar/</t>
  </si>
  <si>
    <r>
      <rPr>
        <rFont val="Arial, Helvetica, sans-serif"/>
        <b/>
        <color rgb="FF054183"/>
        <u/>
      </rPr>
      <t>Michael Canov</t>
    </r>
  </si>
  <si>
    <t>https://www.instagram.com/senatstancz/</t>
  </si>
  <si>
    <t>https://www.instagram.com/zakova.h/</t>
  </si>
  <si>
    <t>https://www.instagram.com/canovmichael/</t>
  </si>
  <si>
    <t>https://www.instagram.com/skolamichaelpraha/</t>
  </si>
  <si>
    <r>
      <rPr>
        <rFont val="Arial, Helvetica, sans-serif"/>
        <b/>
        <color rgb="FF054183"/>
        <u/>
      </rPr>
      <t>Tomáš Czernin</t>
    </r>
  </si>
  <si>
    <t>https://www.instagram.com/tomas_czernin/</t>
  </si>
  <si>
    <r>
      <rPr>
        <rFont val="Arial, Helvetica, sans-serif"/>
        <b/>
        <color rgb="FF054183"/>
        <u/>
      </rPr>
      <t>Martin Červíček</t>
    </r>
  </si>
  <si>
    <t>https://www.instagram.com/martinbaxa75/</t>
  </si>
  <si>
    <r>
      <rPr>
        <rFont val="Arial, Helvetica, sans-serif"/>
        <b/>
        <color rgb="FF054183"/>
        <u/>
      </rPr>
      <t>Jiří Čunek</t>
    </r>
  </si>
  <si>
    <t>https://www.instagram.com/jiri.cunek/</t>
  </si>
  <si>
    <t>https://www.instagram.com/mestovsetin/</t>
  </si>
  <si>
    <t>https://www.instagram.com/kecy_a_politika/</t>
  </si>
  <si>
    <r>
      <rPr>
        <rFont val="Arial, Helvetica, sans-serif"/>
        <b/>
        <color rgb="FF054183"/>
        <u/>
      </rPr>
      <t>Jiří Drahoš</t>
    </r>
  </si>
  <si>
    <t>https://www.instagram.com/leomessi/</t>
  </si>
  <si>
    <t>https://www.instagram.com/justinbieber/</t>
  </si>
  <si>
    <t>https://www.instagram.com/hacked/</t>
  </si>
  <si>
    <t>https://www.instagram.com/billieeilish/</t>
  </si>
  <si>
    <t>https://www.instagram.com/ye/</t>
  </si>
  <si>
    <t>https://www.instagram.com/virginia/</t>
  </si>
  <si>
    <t>https://www.instagram.com/lanarhoades/</t>
  </si>
  <si>
    <r>
      <rPr>
        <rFont val="Arial, Helvetica, sans-serif"/>
        <b/>
        <color rgb="FF054183"/>
        <u/>
      </rPr>
      <t>Jiří Dušek</t>
    </r>
  </si>
  <si>
    <t>https://www.instagram.com/jiridusek/</t>
  </si>
  <si>
    <t>https://www.instagram.com/jiri.drahos.official/</t>
  </si>
  <si>
    <t>https://www.instagram.com/brnojemujvesmir/</t>
  </si>
  <si>
    <r>
      <rPr>
        <rFont val="Arial, Helvetica, sans-serif"/>
        <b/>
        <color rgb="FF054183"/>
        <u/>
      </rPr>
      <t>Ondřej Feber</t>
    </r>
  </si>
  <si>
    <r>
      <rPr>
        <rFont val="Arial, Helvetica, sans-serif"/>
        <b/>
        <color rgb="FF054183"/>
        <u/>
      </rPr>
      <t>Petr Fiala</t>
    </r>
  </si>
  <si>
    <r>
      <rPr>
        <rFont val="Arial, Helvetica, sans-serif"/>
        <b/>
        <color rgb="FF054183"/>
        <u/>
      </rPr>
      <t>Tomáš Fiala</t>
    </r>
  </si>
  <si>
    <t>https://www.instagram.com/thomaspurple/</t>
  </si>
  <si>
    <t>https://www.instagram.com/fidzi97/</t>
  </si>
  <si>
    <t>https://www.instagram.com/tomas_fiala/</t>
  </si>
  <si>
    <t>https://www.instagram.com/fidzi333/</t>
  </si>
  <si>
    <r>
      <rPr>
        <rFont val="Arial, Helvetica, sans-serif"/>
        <b/>
        <color rgb="FF054183"/>
        <u/>
      </rPr>
      <t>Pavel Fischer</t>
    </r>
  </si>
  <si>
    <t>https://www.instagram.com/pavelfischer/</t>
  </si>
  <si>
    <r>
      <rPr>
        <rFont val="Arial, Helvetica, sans-serif"/>
        <b/>
        <color rgb="FF054183"/>
        <u/>
      </rPr>
      <t>Tomáš Goláň</t>
    </r>
  </si>
  <si>
    <t>https://www.instagram.com/tomasgolansenator/</t>
  </si>
  <si>
    <r>
      <rPr>
        <rFont val="Arial, Helvetica, sans-serif"/>
        <b/>
        <color rgb="FF054183"/>
        <u/>
      </rPr>
      <t>Jan Grulich</t>
    </r>
  </si>
  <si>
    <t>https://www.instagram.com/senatorzhor/</t>
  </si>
  <si>
    <r>
      <rPr>
        <rFont val="Arial, Helvetica, sans-serif"/>
        <b/>
        <color rgb="FF054183"/>
        <u/>
      </rPr>
      <t>Oldřich Hájek</t>
    </r>
  </si>
  <si>
    <t>https://www.instagram.com/oldrichhajek24/</t>
  </si>
  <si>
    <t>https://www.instagram.com/_marek_novak/</t>
  </si>
  <si>
    <t>https://www.instagram.com/oldrichhajek86/</t>
  </si>
  <si>
    <t>https://www.instagram.com/oldrichhajek/</t>
  </si>
  <si>
    <t>https://www.instagram.com/anaci_hnuti_ano/</t>
  </si>
  <si>
    <r>
      <rPr>
        <rFont val="Arial, Helvetica, sans-serif"/>
        <b/>
        <color rgb="FF054183"/>
        <u/>
      </rPr>
      <t>Jan Holásek</t>
    </r>
  </si>
  <si>
    <t>https://www.instagram.com/holasekjan_/</t>
  </si>
  <si>
    <r>
      <rPr>
        <rFont val="Arial, Helvetica, sans-serif"/>
        <b/>
        <color rgb="FF054183"/>
        <u/>
      </rPr>
      <t>Miluše Horská</t>
    </r>
  </si>
  <si>
    <r>
      <rPr>
        <rFont val="Arial, Helvetica, sans-serif"/>
        <b/>
        <color rgb="FF054183"/>
        <u/>
      </rPr>
      <t>Zdeněk Hraba</t>
    </r>
  </si>
  <si>
    <t>https://www.instagram.com/hraba_z/</t>
  </si>
  <si>
    <r>
      <rPr>
        <rFont val="Arial, Helvetica, sans-serif"/>
        <b/>
        <color rgb="FF054183"/>
        <u/>
      </rPr>
      <t>Jaroslav Chalupský</t>
    </r>
  </si>
  <si>
    <t>https://www.instagram.com/jaroslavashallerova/</t>
  </si>
  <si>
    <t>https://www.instagram.com/jaros428/</t>
  </si>
  <si>
    <t>https://www.instagram.com/hunting_hanss/</t>
  </si>
  <si>
    <r>
      <rPr>
        <rFont val="Arial, Helvetica, sans-serif"/>
        <b/>
        <color rgb="FF054183"/>
        <u/>
      </rPr>
      <t>Tomáš Jirsa</t>
    </r>
  </si>
  <si>
    <t>https://www.instagram.com/tomasjirsa/</t>
  </si>
  <si>
    <t>https://www.instagram.com/jirsatomas/</t>
  </si>
  <si>
    <t>https://www.instagram.com/tomirss/</t>
  </si>
  <si>
    <t>https://www.instagram.com/senator_tomasjirsa/</t>
  </si>
  <si>
    <t>https://www.instagram.com/tomasekjirsa/</t>
  </si>
  <si>
    <r>
      <rPr>
        <rFont val="Arial, Helvetica, sans-serif"/>
        <b/>
        <color rgb="FF054183"/>
        <u/>
      </rPr>
      <t>František Jura</t>
    </r>
  </si>
  <si>
    <t>https://www.instagram.com/karin_podivinska/</t>
  </si>
  <si>
    <r>
      <rPr>
        <rFont val="Arial, Helvetica, sans-serif"/>
        <b/>
        <color rgb="FF054183"/>
        <u/>
      </rPr>
      <t>Lumír Kantor</t>
    </r>
  </si>
  <si>
    <t>https://www.instagram.com/instagram/</t>
  </si>
  <si>
    <t>https://www.instagram.com/lumirkantor/</t>
  </si>
  <si>
    <r>
      <rPr>
        <rFont val="Arial, Helvetica, sans-serif"/>
        <b/>
        <color rgb="FF054183"/>
        <u/>
      </rPr>
      <t>Pavel Kárník</t>
    </r>
  </si>
  <si>
    <t>https://www.instagram.com/pavelkarnik/</t>
  </si>
  <si>
    <r>
      <rPr>
        <rFont val="Arial, Helvetica, sans-serif"/>
        <b/>
        <color rgb="FF054183"/>
        <u/>
      </rPr>
      <t>Josef Klement</t>
    </r>
  </si>
  <si>
    <t>https://www.instagram.com/josef_klement/</t>
  </si>
  <si>
    <t>https://www.instagram.com/ucp_senat/</t>
  </si>
  <si>
    <r>
      <rPr>
        <rFont val="Arial, Helvetica, sans-serif"/>
        <b/>
        <color rgb="FF054183"/>
        <u/>
      </rPr>
      <t>Hana Kordová Marvanová</t>
    </r>
  </si>
  <si>
    <t>https://www.instagram.com/hanak_marvanova/</t>
  </si>
  <si>
    <r>
      <rPr>
        <rFont val="Arial, Helvetica, sans-serif"/>
        <b/>
        <color rgb="FF054183"/>
        <u/>
      </rPr>
      <t>Daniela Kovářová</t>
    </r>
  </si>
  <si>
    <t>https://www.instagram.com/daniela.kovarova.735/</t>
  </si>
  <si>
    <r>
      <rPr>
        <rFont val="Arial, Helvetica, sans-serif"/>
        <b/>
        <color rgb="FF054183"/>
        <u/>
      </rPr>
      <t>Roman Kraus</t>
    </r>
  </si>
  <si>
    <r>
      <rPr>
        <rFont val="Arial, Helvetica, sans-serif"/>
        <b/>
        <color rgb="FF054183"/>
        <u/>
      </rPr>
      <t>Miroslav Kroc</t>
    </r>
  </si>
  <si>
    <t>https://www.instagram.com/miroslavkroc/</t>
  </si>
  <si>
    <r>
      <rPr>
        <rFont val="Arial, Helvetica, sans-serif"/>
        <b/>
        <color rgb="FF054183"/>
        <u/>
      </rPr>
      <t>Martin Krsek</t>
    </r>
  </si>
  <si>
    <t>https://www.instagram.com/echtkrsek/</t>
  </si>
  <si>
    <r>
      <rPr>
        <rFont val="Arial, Helvetica, sans-serif"/>
        <b/>
        <color rgb="FF054183"/>
        <u/>
      </rPr>
      <t>Václav Láska</t>
    </r>
  </si>
  <si>
    <t>https://www.instagram.com/vaclavlaska/</t>
  </si>
  <si>
    <r>
      <rPr>
        <rFont val="Arial, Helvetica, sans-serif"/>
        <b/>
        <color rgb="FF054183"/>
        <u/>
      </rPr>
      <t>Jan Látka</t>
    </r>
  </si>
  <si>
    <t>https://www.instagram.com/malajankaa/</t>
  </si>
  <si>
    <t>https://www.instagram.com/pirati.cz/</t>
  </si>
  <si>
    <t>https://www.instagram.com/zamek_pobezovice/</t>
  </si>
  <si>
    <r>
      <rPr>
        <rFont val="Arial, Helvetica, sans-serif"/>
        <b/>
        <color rgb="FF054183"/>
        <u/>
      </rPr>
      <t>Zbyněk Linhart</t>
    </r>
  </si>
  <si>
    <t>https://www.instagram.com/linhartzbynek/</t>
  </si>
  <si>
    <r>
      <rPr>
        <rFont val="Arial, Helvetica, sans-serif"/>
        <b/>
        <color rgb="FF054183"/>
        <u/>
      </rPr>
      <t>Ondřej Lochman</t>
    </r>
  </si>
  <si>
    <t>https://www.instagram.com/ondrejlochman/</t>
  </si>
  <si>
    <r>
      <rPr>
        <rFont val="Arial, Helvetica, sans-serif"/>
        <b/>
        <color rgb="FF054183"/>
        <u/>
      </rPr>
      <t>Vladimíra Ludková</t>
    </r>
  </si>
  <si>
    <t>https://www.instagram.com/mc_praha8/</t>
  </si>
  <si>
    <t>https://www.instagram.com/vladimira_ludkova/</t>
  </si>
  <si>
    <r>
      <rPr>
        <rFont val="Arial, Helvetica, sans-serif"/>
        <b/>
        <color rgb="FF054183"/>
        <u/>
      </rPr>
      <t>Zdeněk Matušek</t>
    </r>
  </si>
  <si>
    <t>https://www.instagram.com/zdenekdanekart/</t>
  </si>
  <si>
    <r>
      <rPr>
        <rFont val="Arial, Helvetica, sans-serif"/>
        <b/>
        <color rgb="FF054183"/>
        <u/>
      </rPr>
      <t>Lena Mlejnková</t>
    </r>
  </si>
  <si>
    <t>https://www.instagram.com/lena_mlejnkova/</t>
  </si>
  <si>
    <r>
      <rPr>
        <rFont val="Arial, Helvetica, sans-serif"/>
        <b/>
        <color rgb="FF054183"/>
        <u/>
      </rPr>
      <t>Jana Mračková Vildumetzová</t>
    </r>
  </si>
  <si>
    <t>https://www.instagram.com/mrackovavildumetzovajana/</t>
  </si>
  <si>
    <r>
      <rPr>
        <rFont val="Arial, Helvetica, sans-serif"/>
        <b/>
        <color rgb="FF054183"/>
        <u/>
      </rPr>
      <t>Tomáš Navrátil</t>
    </r>
  </si>
  <si>
    <t>https://www.instagram.com/tomas.navratil.opava/</t>
  </si>
  <si>
    <r>
      <rPr>
        <rFont val="Arial, Helvetica, sans-serif"/>
        <b/>
        <color rgb="FF054183"/>
        <u/>
      </rPr>
      <t>Miroslava Němcová</t>
    </r>
  </si>
  <si>
    <r>
      <rPr>
        <rFont val="Arial, Helvetica, sans-serif"/>
        <b/>
        <color rgb="FF054183"/>
        <u/>
      </rPr>
      <t>Zdeněk Nytra</t>
    </r>
  </si>
  <si>
    <t>https://www.instagram.com/zdeneknytra2018/</t>
  </si>
  <si>
    <r>
      <rPr>
        <rFont val="Arial, Helvetica, sans-serif"/>
        <b/>
        <color rgb="FF054183"/>
        <u/>
      </rPr>
      <t>Jiří Oberfalzer</t>
    </r>
  </si>
  <si>
    <t>https://www.instagram.com/jirifrantisekoberfalzer/</t>
  </si>
  <si>
    <r>
      <rPr>
        <rFont val="Arial, Helvetica, sans-serif"/>
        <b/>
        <color rgb="FF054183"/>
        <u/>
      </rPr>
      <t>Marek Ošťádal</t>
    </r>
  </si>
  <si>
    <t>https://www.instagram.com/m_ostadal/</t>
  </si>
  <si>
    <t>https://www.instagram.com/marekostadal/</t>
  </si>
  <si>
    <t>https://www.instagram.com/mara.ostadal/</t>
  </si>
  <si>
    <r>
      <rPr>
        <rFont val="Arial, Helvetica, sans-serif"/>
        <b/>
        <color rgb="FF054183"/>
        <u/>
      </rPr>
      <t>Jan Paparega</t>
    </r>
  </si>
  <si>
    <t>https://www.instagram.com/honza_paparega/</t>
  </si>
  <si>
    <r>
      <rPr>
        <rFont val="Arial, Helvetica, sans-serif"/>
        <b/>
        <color rgb="FF054183"/>
        <u/>
      </rPr>
      <t>Helena Pešatová</t>
    </r>
  </si>
  <si>
    <t>https://www.instagram.com/senatorka.helena.pesatova/</t>
  </si>
  <si>
    <r>
      <rPr>
        <rFont val="Arial, Helvetica, sans-serif"/>
        <b/>
        <color rgb="FF054183"/>
        <u/>
      </rPr>
      <t>Jan Pirk</t>
    </r>
  </si>
  <si>
    <t>https://www.instagram.com/senator_ondrej_simetka/</t>
  </si>
  <si>
    <r>
      <rPr>
        <rFont val="Arial, Helvetica, sans-serif"/>
        <b/>
        <color rgb="FF054183"/>
        <u/>
      </rPr>
      <t>Miroslav Plevný</t>
    </r>
  </si>
  <si>
    <t>https://www.instagram.com/mbalatka/</t>
  </si>
  <si>
    <r>
      <rPr>
        <rFont val="Arial, Helvetica, sans-serif"/>
        <b/>
        <color rgb="FF054183"/>
        <u/>
      </rPr>
      <t>Bohuslav Procházka</t>
    </r>
  </si>
  <si>
    <t>https://www.instagram.com/jirkaprochazka/</t>
  </si>
  <si>
    <t>https://www.instagram.com/ppp.pavelprochazka/</t>
  </si>
  <si>
    <t>https://www.instagram.com/bistropodvezi/</t>
  </si>
  <si>
    <r>
      <rPr>
        <rFont val="Arial, Helvetica, sans-serif"/>
        <b/>
        <color rgb="FF054183"/>
        <u/>
      </rPr>
      <t>Věra Procházková</t>
    </r>
  </si>
  <si>
    <t>https://www.instagram.com/prochazkova548/</t>
  </si>
  <si>
    <t>https://www.instagram.com/veraprochazkova/</t>
  </si>
  <si>
    <t>https://www.instagram.com/verahenychova/</t>
  </si>
  <si>
    <t>https://www.instagram.com/prochazkovavera/</t>
  </si>
  <si>
    <r>
      <rPr>
        <rFont val="Arial, Helvetica, sans-serif"/>
        <b/>
        <color rgb="FF054183"/>
        <u/>
      </rPr>
      <t>Přemysl Rabas</t>
    </r>
  </si>
  <si>
    <t>https://www.instagram.com/premysl_rabas_senator_chomutov/</t>
  </si>
  <si>
    <r>
      <rPr>
        <rFont val="Arial, Helvetica, sans-serif"/>
        <b/>
        <color rgb="FF054183"/>
        <u/>
      </rPr>
      <t>Eva Rajchmanová</t>
    </r>
  </si>
  <si>
    <t>https://www.instagram.com/eva_rajchmanova/</t>
  </si>
  <si>
    <t>https://www.instagram.com/mestohodoninoficialni/</t>
  </si>
  <si>
    <t>https://www.instagram.com/mesto_praha.eu/</t>
  </si>
  <si>
    <r>
      <rPr>
        <rFont val="Arial, Helvetica, sans-serif"/>
        <b/>
        <color rgb="FF054183"/>
        <u/>
      </rPr>
      <t>Jiří Růžička</t>
    </r>
  </si>
  <si>
    <t>https://www.instagram.com/ruzicka_jiri/</t>
  </si>
  <si>
    <t>https://www.instagram.com/jirruzicka/</t>
  </si>
  <si>
    <t>https://www.instagram.com/jiriruzicka2510/</t>
  </si>
  <si>
    <r>
      <rPr>
        <rFont val="Arial, Helvetica, sans-serif"/>
        <b/>
        <color rgb="FF054183"/>
        <u/>
      </rPr>
      <t>Břetislav Rychlík</t>
    </r>
  </si>
  <si>
    <t>https://www.instagram.com/breta_rychlik_senator/</t>
  </si>
  <si>
    <t>https://www.instagram.com/rychlik_do_senatu/</t>
  </si>
  <si>
    <r>
      <rPr>
        <rFont val="Arial, Helvetica, sans-serif"/>
        <b/>
        <color rgb="FF054183"/>
        <u/>
      </rPr>
      <t>Jitka Seitlová</t>
    </r>
  </si>
  <si>
    <r>
      <rPr>
        <rFont val="Arial, Helvetica, sans-serif"/>
        <b/>
        <color rgb="FF054183"/>
        <u/>
      </rPr>
      <t>Jan Schiller</t>
    </r>
  </si>
  <si>
    <t>https://www.instagram.com/ondrej_knotek/</t>
  </si>
  <si>
    <r>
      <rPr>
        <rFont val="Arial, Helvetica, sans-serif"/>
        <b/>
        <color rgb="FF054183"/>
        <u/>
      </rPr>
      <t>Marek Slabý</t>
    </r>
  </si>
  <si>
    <t>https://www.instagram.com/marekslaby22/</t>
  </si>
  <si>
    <t>https://www.instagram.com/marek_slaby/</t>
  </si>
  <si>
    <r>
      <rPr>
        <rFont val="Arial, Helvetica, sans-serif"/>
        <b/>
        <color rgb="FF054183"/>
        <u/>
      </rPr>
      <t>David Smoljak</t>
    </r>
  </si>
  <si>
    <t>https://www.instagram.com/david_smoljak/</t>
  </si>
  <si>
    <r>
      <rPr>
        <rFont val="Arial, Helvetica, sans-serif"/>
        <b/>
        <color rgb="FF054183"/>
        <u/>
      </rPr>
      <t>Jarmila Smotlachová</t>
    </r>
  </si>
  <si>
    <t>https://www.instagram.com/smotlachovaj/</t>
  </si>
  <si>
    <t>https://www.instagram.com/ladodgerwives/</t>
  </si>
  <si>
    <t>https://www.instagram.com/jarmilakiszova/</t>
  </si>
  <si>
    <r>
      <rPr>
        <rFont val="Arial, Helvetica, sans-serif"/>
        <b/>
        <color rgb="FF054183"/>
        <u/>
      </rPr>
      <t>Jan Sobotka</t>
    </r>
  </si>
  <si>
    <t>https://www.instagram.com/pdm.msk/</t>
  </si>
  <si>
    <t>https://www.instagram.com/jansobotka1990/</t>
  </si>
  <si>
    <r>
      <rPr>
        <rFont val="Arial, Helvetica, sans-serif"/>
        <b/>
        <color rgb="FF054183"/>
        <u/>
      </rPr>
      <t>Zbyněk Sýkora</t>
    </r>
  </si>
  <si>
    <t>https://www.instagram.com/zbyneksykora/</t>
  </si>
  <si>
    <r>
      <rPr>
        <rFont val="Arial, Helvetica, sans-serif"/>
        <b/>
        <color rgb="FF054183"/>
        <u/>
      </rPr>
      <t>David Šimek</t>
    </r>
  </si>
  <si>
    <t>https://www.instagram.com/simekd/</t>
  </si>
  <si>
    <t>https://www.instagram.com/davidsimek/</t>
  </si>
  <si>
    <t>https://www.instagram.com/senatdavid/</t>
  </si>
  <si>
    <t>https://www.instagram.com/davidsimekk/</t>
  </si>
  <si>
    <r>
      <rPr>
        <rFont val="Arial, Helvetica, sans-serif"/>
        <b/>
        <color rgb="FF054183"/>
        <u/>
      </rPr>
      <t>Ondřej Šimetka</t>
    </r>
  </si>
  <si>
    <r>
      <rPr>
        <rFont val="Arial, Helvetica, sans-serif"/>
        <b/>
        <color rgb="FF054183"/>
        <u/>
      </rPr>
      <t>Adéla Šípová</t>
    </r>
  </si>
  <si>
    <t>https://www.instagram.com/adela_sipka/</t>
  </si>
  <si>
    <r>
      <rPr>
        <rFont val="Arial, Helvetica, sans-serif"/>
        <b/>
        <color rgb="FF054183"/>
        <u/>
      </rPr>
      <t>Róbert Šlachta</t>
    </r>
  </si>
  <si>
    <t>https://www.instagram.com/robert_slachta/</t>
  </si>
  <si>
    <r>
      <rPr>
        <rFont val="Arial, Helvetica, sans-serif"/>
        <b/>
        <color rgb="FF054183"/>
        <u/>
      </rPr>
      <t>Petr Štěpánek</t>
    </r>
  </si>
  <si>
    <t>https://www.instagram.com/stepanek.senator/</t>
  </si>
  <si>
    <t>https://www.instagram.com/zelenipraha/</t>
  </si>
  <si>
    <t>https://www.instagram.com/petr.stepanek/</t>
  </si>
  <si>
    <r>
      <rPr>
        <rFont val="Arial, Helvetica, sans-serif"/>
        <b/>
        <color rgb="FF054183"/>
        <u/>
      </rPr>
      <t>Ondřej Štěrba</t>
    </r>
  </si>
  <si>
    <t>https://www.instagram.com/ondrashin/</t>
  </si>
  <si>
    <t>https://www.instagram.com/ondrej_sterba/</t>
  </si>
  <si>
    <r>
      <rPr>
        <rFont val="Arial, Helvetica, sans-serif"/>
        <b/>
        <color rgb="FF054183"/>
        <u/>
      </rPr>
      <t>Jan Tecl</t>
    </r>
  </si>
  <si>
    <t>https://www.instagram.com/jan_tecl_senator/</t>
  </si>
  <si>
    <r>
      <rPr>
        <rFont val="Arial, Helvetica, sans-serif"/>
        <b/>
        <color rgb="FF054183"/>
        <u/>
      </rPr>
      <t>Tomáš Töpfer</t>
    </r>
  </si>
  <si>
    <t>https://www.instagram.com/pavelkarpiseksenator/</t>
  </si>
  <si>
    <t>https://www.instagram.com/tomas_topfer_official_fanklub/</t>
  </si>
  <si>
    <r>
      <rPr>
        <rFont val="Arial, Helvetica, sans-serif"/>
        <b/>
        <color rgb="FF054183"/>
        <u/>
      </rPr>
      <t>Ivo Trešl</t>
    </r>
  </si>
  <si>
    <t>https://www.instagram.com/ivotresl_senator/</t>
  </si>
  <si>
    <r>
      <rPr>
        <rFont val="Arial, Helvetica, sans-serif"/>
        <b/>
        <color rgb="FF054183"/>
        <u/>
      </rPr>
      <t>Tomáš Třetina</t>
    </r>
  </si>
  <si>
    <t>https://www.instagram.com/tomastretina/</t>
  </si>
  <si>
    <t>https://www.instagram.com/tomas_tretina/</t>
  </si>
  <si>
    <r>
      <rPr>
        <rFont val="Arial, Helvetica, sans-serif"/>
        <b/>
        <color rgb="FF054183"/>
        <u/>
      </rPr>
      <t>Ladislav Václavec</t>
    </r>
  </si>
  <si>
    <t>https://www.instagram.com/szz_krnov/</t>
  </si>
  <si>
    <r>
      <rPr>
        <rFont val="Arial, Helvetica, sans-serif"/>
        <b/>
        <color rgb="FF054183"/>
        <u/>
      </rPr>
      <t>Ivana Váňová</t>
    </r>
  </si>
  <si>
    <t>https://www.instagram.com/iv.labdg/</t>
  </si>
  <si>
    <r>
      <rPr>
        <rFont val="Arial, Helvetica, sans-serif"/>
        <b/>
        <color rgb="FF054183"/>
        <u/>
      </rPr>
      <t>Petr Vícha</t>
    </r>
  </si>
  <si>
    <t>https://www.instagram.com/pearly_seconds/</t>
  </si>
  <si>
    <r>
      <rPr>
        <rFont val="Arial, Helvetica, sans-serif"/>
        <b/>
        <color rgb="FF054183"/>
        <u/>
      </rPr>
      <t>Jaromíra Vítková</t>
    </r>
  </si>
  <si>
    <t>https://www.instagram.com/zelmiravitkova/</t>
  </si>
  <si>
    <t>https://www.instagram.com/barboravitkova/</t>
  </si>
  <si>
    <t>https://www.instagram.com/agatajaromirasoukupa/</t>
  </si>
  <si>
    <r>
      <rPr>
        <rFont val="Arial, Helvetica, sans-serif"/>
        <b/>
        <color rgb="FF054183"/>
        <u/>
      </rPr>
      <t>Jiří Vosecký</t>
    </r>
  </si>
  <si>
    <t>https://www.instagram.com/jiri_vosecky/</t>
  </si>
  <si>
    <t>https://www.instagram.com/jirivosecky/</t>
  </si>
  <si>
    <r>
      <rPr>
        <rFont val="Arial, Helvetica, sans-serif"/>
        <b/>
        <color rgb="FF054183"/>
        <u/>
      </rPr>
      <t>Miloš Vystrčil</t>
    </r>
  </si>
  <si>
    <t>https://www.instagram.com/milosvystrcil/</t>
  </si>
  <si>
    <r>
      <rPr>
        <rFont val="Arial, Helvetica, sans-serif"/>
        <b/>
        <color rgb="FF054183"/>
        <u/>
      </rPr>
      <t>Karel Zitterbart</t>
    </r>
  </si>
  <si>
    <t>https://www.instagram.com/karelzitterbart/</t>
  </si>
  <si>
    <r>
      <rPr>
        <rFont val="Arial, Helvetica, sans-serif"/>
        <b/>
        <color rgb="FF054183"/>
        <u/>
      </rPr>
      <t>Jana Zwyrtek Hamplová</t>
    </r>
  </si>
  <si>
    <t>https://www.instagram.com/zwyrtekhamplova/</t>
  </si>
  <si>
    <r>
      <rPr>
        <rFont val="Arial, Helvetica, sans-serif"/>
        <b/>
        <color rgb="FF054183"/>
        <u/>
      </rPr>
      <t>Hana Žáková</t>
    </r>
  </si>
  <si>
    <t>https://www.instagram.com/nikola.bartusek/</t>
  </si>
  <si>
    <t>https://www.instagram.com/jaroslav_bzoch/</t>
  </si>
  <si>
    <t>https://www.instagram.com/mudr.ivandavid/</t>
  </si>
  <si>
    <t>https://www.instagram.com/dostalondrejmep/</t>
  </si>
  <si>
    <t>https://www.instagram.com/dostalova.klara_ano/</t>
  </si>
  <si>
    <t>https://www.instagram.com/jan_farsky/</t>
  </si>
  <si>
    <t>https://www.instagram.com/ruzovarebelka/</t>
  </si>
  <si>
    <t>https://www.instagram.com/ondrejkolartop09/</t>
  </si>
  <si>
    <t>https://www.instagram.com/katerina_konecna/</t>
  </si>
  <si>
    <t>https://www.instagram.com/ondrej_kovarik_mep/</t>
  </si>
  <si>
    <t>https://www.instagram.com/ondrejkrutilek/</t>
  </si>
  <si>
    <t>https://www.instagram.com/danusenerudova/</t>
  </si>
  <si>
    <t>https://www.instagram.com/ludekniedermayer/</t>
  </si>
  <si>
    <t>https://www.instagram.com/jermanovajaroslava/</t>
  </si>
  <si>
    <t>https://www.instagram.com/filipturekpresident/</t>
  </si>
  <si>
    <t>https://www.instagram.com/alexandr_vondra/</t>
  </si>
  <si>
    <t>https://www.instagram.com/veronikavrecionova/</t>
  </si>
  <si>
    <t>https://www.instagram.com/tomaszdechovsky/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</si>
</sst>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b/>
      <u/>
      <color rgb="FF0000FF"/>
    </font>
    <font>
      <sz val="9.0"/>
      <color theme="1"/>
      <name val="Arial"/>
      <scheme val="minor"/>
    </font>
    <font>
      <b/>
      <sz val="10.0"/>
      <color theme="1"/>
      <name val="Arial"/>
      <scheme val="minor"/>
    </font>
    <font>
      <b/>
      <u/>
      <color rgb="FF0000FF"/>
    </font>
    <font>
      <b/>
      <sz val="9.0"/>
      <color theme="1"/>
      <name val="Arial"/>
    </font>
    <font>
      <sz val="9.0"/>
      <color theme="1"/>
      <name val="Arial"/>
    </font>
    <font>
      <sz val="9.0"/>
      <color rgb="FF000000"/>
      <name val="Arial"/>
    </font>
    <font>
      <color rgb="FF333333"/>
      <name val="Arial"/>
    </font>
    <font>
      <b/>
      <u/>
      <color rgb="FF1155CC"/>
      <name val="Arial"/>
    </font>
    <font>
      <u/>
      <color rgb="FF0000FF"/>
    </font>
    <font>
      <b/>
      <color theme="1"/>
      <name val="&quot;Helvetica Neue&quot;"/>
    </font>
    <font>
      <b/>
      <color rgb="FFFF0000"/>
      <name val="Arial"/>
      <scheme val="minor"/>
    </font>
    <font>
      <sz val="9.0"/>
      <color rgb="FF000000"/>
      <name val="Arial"/>
      <scheme val="minor"/>
    </font>
    <font>
      <color rgb="FFFF0000"/>
      <name val="Arial"/>
      <scheme val="minor"/>
    </font>
    <font>
      <u/>
      <color rgb="FF0000FF"/>
    </font>
    <font>
      <color rgb="FF000000"/>
      <name val="Arial"/>
    </font>
    <font>
      <sz val="10.0"/>
      <color theme="1"/>
      <name val="Arial"/>
      <scheme val="minor"/>
    </font>
    <font>
      <sz val="10.0"/>
      <color rgb="FF5B6299"/>
      <name val="Arial"/>
      <scheme val="minor"/>
    </font>
    <font>
      <u/>
      <sz val="10.0"/>
      <color rgb="FF0000FF"/>
    </font>
    <font>
      <u/>
      <sz val="10.0"/>
      <color rgb="FF0000FF"/>
    </font>
    <font>
      <b/>
      <sz val="9.0"/>
      <color rgb="FF000000"/>
      <name val="Arial"/>
    </font>
    <font>
      <sz val="12.0"/>
      <color rgb="FF004588"/>
      <name val="&quot;Open Sans&quot;"/>
    </font>
    <font>
      <sz val="11.0"/>
      <color rgb="FF004588"/>
      <name val="&quot;Open Sans&quot;"/>
    </font>
    <font>
      <u/>
      <color rgb="FF0000FF"/>
    </font>
    <font>
      <u/>
      <sz val="9.0"/>
      <color rgb="FF000000"/>
      <name val="Arial"/>
    </font>
    <font>
      <sz val="12.0"/>
      <color rgb="FF2C312F"/>
      <name val="&quot;Open Sans&quot;"/>
    </font>
    <font>
      <sz val="9.0"/>
      <color rgb="FF1155CC"/>
      <name val="&quot;Google Sans Mono&quot;"/>
    </font>
    <font>
      <sz val="11.0"/>
      <color rgb="FFFFFFFF"/>
      <name val="BommerSlab-Regular"/>
    </font>
    <font>
      <sz val="11.0"/>
      <color rgb="FFFFFFFF"/>
      <name val="BommerSlab-LightIt"/>
    </font>
    <font>
      <b/>
      <u/>
      <color rgb="FF1155CC"/>
      <name val="Arial"/>
    </font>
    <font>
      <u/>
      <color rgb="FF0000FF"/>
    </font>
  </fonts>
  <fills count="11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E5E5E5"/>
        <bgColor rgb="FFE5E5E5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EBF1F7"/>
        <bgColor rgb="FFEBF1F7"/>
      </patternFill>
    </fill>
    <fill>
      <patternFill patternType="solid">
        <fgColor rgb="FF4A6978"/>
        <bgColor rgb="FF4A6978"/>
      </patternFill>
    </fill>
  </fills>
  <borders count="4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FFFFF"/>
      </top>
      <bottom style="thin">
        <color rgb="FFE5E5E5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3" numFmtId="0" xfId="0" applyAlignment="1" applyFont="1">
      <alignment readingOrder="0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1" numFmtId="0" xfId="0" applyFont="1"/>
    <xf borderId="0" fillId="3" fontId="5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3" fontId="6" numFmtId="0" xfId="0" applyFont="1"/>
    <xf borderId="0" fillId="3" fontId="7" numFmtId="0" xfId="0" applyAlignment="1" applyFont="1">
      <alignment readingOrder="0"/>
    </xf>
    <xf borderId="0" fillId="3" fontId="2" numFmtId="0" xfId="0" applyFont="1"/>
    <xf borderId="0" fillId="3" fontId="1" numFmtId="0" xfId="0" applyFont="1"/>
    <xf borderId="0" fillId="0" fontId="1" numFmtId="0" xfId="0" applyAlignment="1" applyFont="1">
      <alignment readingOrder="0"/>
    </xf>
    <xf borderId="0" fillId="4" fontId="1" numFmtId="0" xfId="0" applyAlignment="1" applyFill="1" applyFont="1">
      <alignment readingOrder="0"/>
    </xf>
    <xf borderId="0" fillId="4" fontId="1" numFmtId="0" xfId="0" applyAlignment="1" applyFont="1">
      <alignment readingOrder="0"/>
    </xf>
    <xf borderId="0" fillId="3" fontId="2" numFmtId="0" xfId="0" applyAlignment="1" applyFont="1">
      <alignment readingOrder="0"/>
    </xf>
    <xf borderId="0" fillId="4" fontId="2" numFmtId="0" xfId="0" applyFont="1"/>
    <xf borderId="0" fillId="0" fontId="2" numFmtId="0" xfId="0" applyFont="1"/>
    <xf borderId="0" fillId="4" fontId="2" numFmtId="0" xfId="0" applyAlignment="1" applyFont="1">
      <alignment readingOrder="0"/>
    </xf>
    <xf borderId="1" fillId="0" fontId="8" numFmtId="0" xfId="0" applyAlignment="1" applyBorder="1" applyFont="1">
      <alignment horizontal="left" readingOrder="0"/>
    </xf>
    <xf borderId="1" fillId="0" fontId="9" numFmtId="0" xfId="0" applyAlignment="1" applyBorder="1" applyFont="1">
      <alignment readingOrder="0"/>
    </xf>
    <xf borderId="1" fillId="5" fontId="10" numFmtId="0" xfId="0" applyBorder="1" applyFill="1" applyFont="1"/>
    <xf borderId="0" fillId="6" fontId="2" numFmtId="0" xfId="0" applyAlignment="1" applyFill="1" applyFont="1">
      <alignment readingOrder="0"/>
    </xf>
    <xf borderId="0" fillId="6" fontId="2" numFmtId="0" xfId="0" applyFont="1"/>
    <xf borderId="0" fillId="6" fontId="1" numFmtId="0" xfId="0" applyFont="1"/>
    <xf borderId="2" fillId="3" fontId="11" numFmtId="0" xfId="0" applyAlignment="1" applyBorder="1" applyFont="1">
      <alignment vertical="top"/>
    </xf>
    <xf borderId="2" fillId="3" fontId="12" numFmtId="0" xfId="0" applyAlignment="1" applyBorder="1" applyFont="1">
      <alignment vertical="top"/>
    </xf>
    <xf borderId="2" fillId="3" fontId="11" numFmtId="0" xfId="0" applyAlignment="1" applyBorder="1" applyFont="1">
      <alignment vertical="top"/>
    </xf>
    <xf borderId="2" fillId="3" fontId="11" numFmtId="0" xfId="0" applyAlignment="1" applyBorder="1" applyFont="1">
      <alignment readingOrder="0" vertical="top"/>
    </xf>
    <xf borderId="0" fillId="3" fontId="13" numFmtId="0" xfId="0" applyAlignment="1" applyFont="1">
      <alignment readingOrder="0"/>
    </xf>
    <xf borderId="0" fillId="7" fontId="2" numFmtId="0" xfId="0" applyAlignment="1" applyFill="1" applyFont="1">
      <alignment readingOrder="0"/>
    </xf>
    <xf borderId="0" fillId="7" fontId="2" numFmtId="0" xfId="0" applyFont="1"/>
    <xf borderId="0" fillId="7" fontId="14" numFmtId="0" xfId="0" applyAlignment="1" applyFont="1">
      <alignment readingOrder="0"/>
    </xf>
    <xf borderId="0" fillId="7" fontId="1" numFmtId="0" xfId="0" applyAlignment="1" applyFont="1">
      <alignment readingOrder="0" shrinkToFit="0" wrapText="1"/>
    </xf>
    <xf borderId="0" fillId="7" fontId="1" numFmtId="0" xfId="0" applyFont="1"/>
    <xf borderId="0" fillId="3" fontId="15" numFmtId="0" xfId="0" applyAlignment="1" applyFont="1">
      <alignment readingOrder="0"/>
    </xf>
    <xf borderId="0" fillId="3" fontId="16" numFmtId="0" xfId="0" applyFont="1"/>
    <xf borderId="0" fillId="3" fontId="17" numFmtId="0" xfId="0" applyFont="1"/>
    <xf borderId="0" fillId="3" fontId="18" numFmtId="0" xfId="0" applyFont="1"/>
    <xf borderId="3" fillId="3" fontId="1" numFmtId="0" xfId="0" applyAlignment="1" applyBorder="1" applyFont="1">
      <alignment readingOrder="0"/>
    </xf>
    <xf borderId="3" fillId="3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4" fontId="2" numFmtId="0" xfId="0" applyAlignment="1" applyFont="1">
      <alignment readingOrder="0"/>
    </xf>
    <xf borderId="0" fillId="5" fontId="19" numFmtId="0" xfId="0" applyAlignment="1" applyFont="1">
      <alignment horizontal="left" readingOrder="0"/>
    </xf>
    <xf borderId="0" fillId="8" fontId="1" numFmtId="0" xfId="0" applyAlignment="1" applyFill="1" applyFont="1">
      <alignment readingOrder="0"/>
    </xf>
    <xf borderId="0" fillId="8" fontId="1" numFmtId="0" xfId="0" applyFont="1"/>
    <xf borderId="0" fillId="0" fontId="20" numFmtId="0" xfId="0" applyAlignment="1" applyFont="1">
      <alignment readingOrder="0"/>
    </xf>
    <xf borderId="0" fillId="5" fontId="21" numFmtId="0" xfId="0" applyAlignment="1" applyFont="1">
      <alignment horizontal="left" readingOrder="0"/>
    </xf>
    <xf borderId="0" fillId="0" fontId="20" numFmtId="0" xfId="0" applyFont="1"/>
    <xf borderId="0" fillId="0" fontId="22" numFmtId="0" xfId="0" applyAlignment="1" applyFont="1">
      <alignment readingOrder="0"/>
    </xf>
    <xf borderId="0" fillId="0" fontId="23" numFmtId="0" xfId="0" applyAlignment="1" applyFont="1">
      <alignment readingOrder="0"/>
    </xf>
    <xf borderId="0" fillId="0" fontId="24" numFmtId="0" xfId="0" applyAlignment="1" applyFont="1">
      <alignment readingOrder="0"/>
    </xf>
    <xf borderId="0" fillId="0" fontId="25" numFmtId="0" xfId="0" applyAlignment="1" applyFont="1">
      <alignment readingOrder="0"/>
    </xf>
    <xf borderId="0" fillId="0" fontId="26" numFmtId="0" xfId="0" applyAlignment="1" applyFont="1">
      <alignment readingOrder="0"/>
    </xf>
    <xf borderId="0" fillId="0" fontId="27" numFmtId="0" xfId="0" applyAlignment="1" applyFont="1">
      <alignment readingOrder="0"/>
    </xf>
    <xf borderId="0" fillId="9" fontId="10" numFmtId="0" xfId="0" applyAlignment="1" applyFill="1" applyFont="1">
      <alignment readingOrder="0"/>
    </xf>
    <xf borderId="0" fillId="9" fontId="28" numFmtId="0" xfId="0" applyAlignment="1" applyFont="1">
      <alignment readingOrder="0"/>
    </xf>
    <xf borderId="0" fillId="0" fontId="29" numFmtId="0" xfId="0" applyAlignment="1" applyFont="1">
      <alignment horizontal="left" readingOrder="0"/>
    </xf>
    <xf borderId="0" fillId="0" fontId="30" numFmtId="0" xfId="0" applyAlignment="1" applyFont="1">
      <alignment readingOrder="0"/>
    </xf>
    <xf borderId="0" fillId="0" fontId="31" numFmtId="0" xfId="0" applyAlignment="1" applyFont="1">
      <alignment readingOrder="0"/>
    </xf>
    <xf borderId="0" fillId="10" fontId="31" numFmtId="0" xfId="0" applyAlignment="1" applyFill="1" applyFont="1">
      <alignment readingOrder="0"/>
    </xf>
    <xf borderId="0" fillId="10" fontId="32" numFmtId="0" xfId="0" applyAlignment="1" applyFont="1">
      <alignment readingOrder="0"/>
    </xf>
    <xf borderId="0" fillId="0" fontId="26" numFmtId="0" xfId="0" applyFont="1"/>
    <xf borderId="0" fillId="0" fontId="2" numFmtId="10" xfId="0" applyFont="1" applyNumberFormat="1"/>
    <xf borderId="0" fillId="0" fontId="2" numFmtId="4" xfId="0" applyFont="1" applyNumberFormat="1"/>
    <xf borderId="0" fillId="0" fontId="1" numFmtId="10" xfId="0" applyFont="1" applyNumberFormat="1"/>
    <xf borderId="0" fillId="3" fontId="11" numFmtId="0" xfId="0" applyAlignment="1" applyFont="1">
      <alignment vertical="top"/>
    </xf>
    <xf borderId="0" fillId="3" fontId="33" numFmtId="0" xfId="0" applyAlignment="1" applyFont="1">
      <alignment vertical="top"/>
    </xf>
    <xf borderId="0" fillId="0" fontId="3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psp.cz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psp.cz/sqw/hlasy.sqw?g=83822&amp;l=cz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enat.cz/senatori/index.php?lng=cz&amp;ke_dni=18.10.2024&amp;O=14&amp;par_3=483" TargetMode="External"/><Relationship Id="rId42" Type="http://schemas.openxmlformats.org/officeDocument/2006/relationships/hyperlink" Target="https://www.senat.cz/senatori/index.php?lng=cz&amp;ke_dni=18.10.2024&amp;O=14&amp;par_3=481" TargetMode="External"/><Relationship Id="rId41" Type="http://schemas.openxmlformats.org/officeDocument/2006/relationships/hyperlink" Target="https://www.senat.cz/senatori/index.php?lng=cz&amp;ke_dni=18.10.2024&amp;O=14&amp;par_3=370" TargetMode="External"/><Relationship Id="rId44" Type="http://schemas.openxmlformats.org/officeDocument/2006/relationships/hyperlink" Target="https://www.senat.cz/senatori/index.php?lng=cz&amp;ke_dni=18.10.2024&amp;O=14&amp;par_3=307" TargetMode="External"/><Relationship Id="rId43" Type="http://schemas.openxmlformats.org/officeDocument/2006/relationships/hyperlink" Target="https://www.senat.cz/senatori/index.php?lng=cz&amp;ke_dni=18.10.2024&amp;O=14&amp;par_3=342" TargetMode="External"/><Relationship Id="rId46" Type="http://schemas.openxmlformats.org/officeDocument/2006/relationships/hyperlink" Target="https://www.senat.cz/senatori/index.php?lng=cz&amp;ke_dni=18.10.2024&amp;O=14&amp;par_3=351" TargetMode="External"/><Relationship Id="rId45" Type="http://schemas.openxmlformats.org/officeDocument/2006/relationships/hyperlink" Target="https://www.senat.cz/senatori/index.php?lng=cz&amp;ke_dni=18.10.2024&amp;O=14&amp;par_3=172" TargetMode="External"/><Relationship Id="rId105" Type="http://schemas.openxmlformats.org/officeDocument/2006/relationships/vmlDrawing" Target="../drawings/vmlDrawing2.vml"/><Relationship Id="rId104" Type="http://schemas.openxmlformats.org/officeDocument/2006/relationships/drawing" Target="../drawings/drawing3.xml"/><Relationship Id="rId48" Type="http://schemas.openxmlformats.org/officeDocument/2006/relationships/hyperlink" Target="https://www.senat.cz/senatori/index.php?lng=cz&amp;ke_dni=18.10.2024&amp;O=14&amp;par_3=352" TargetMode="External"/><Relationship Id="rId47" Type="http://schemas.openxmlformats.org/officeDocument/2006/relationships/hyperlink" Target="https://www.senat.cz/senatori/index.php?lng=cz&amp;ke_dni=18.10.2024&amp;O=14&amp;par_3=357" TargetMode="External"/><Relationship Id="rId49" Type="http://schemas.openxmlformats.org/officeDocument/2006/relationships/hyperlink" Target="https://www.senat.cz/senatori/index.php?lng=cz&amp;ke_dni=18.10.2024&amp;O=14&amp;par_3=361" TargetMode="External"/><Relationship Id="rId103" Type="http://schemas.openxmlformats.org/officeDocument/2006/relationships/hyperlink" Target="https://www.europarl.europa.eu/meps/cs/search/advanced?countryCode=CZ" TargetMode="External"/><Relationship Id="rId102" Type="http://schemas.openxmlformats.org/officeDocument/2006/relationships/hyperlink" Target="https://www.europarl.europa.eu/meps/cs/search/advanced?countryCode=CZ" TargetMode="External"/><Relationship Id="rId101" Type="http://schemas.openxmlformats.org/officeDocument/2006/relationships/hyperlink" Target="https://www.europarl.europa.eu/meps/cs/search/advanced?countryCode=CZ" TargetMode="External"/><Relationship Id="rId100" Type="http://schemas.openxmlformats.org/officeDocument/2006/relationships/hyperlink" Target="https://www.europarl.europa.eu/meps/cs/search/advanced?countryCode=CZ" TargetMode="External"/><Relationship Id="rId31" Type="http://schemas.openxmlformats.org/officeDocument/2006/relationships/hyperlink" Target="https://www.senat.cz/senatori/index.php?lng=cz&amp;ke_dni=18.10.2024&amp;O=14&amp;par_3=350" TargetMode="External"/><Relationship Id="rId30" Type="http://schemas.openxmlformats.org/officeDocument/2006/relationships/hyperlink" Target="https://www.senat.cz/senatori/index.php?lng=cz&amp;ke_dni=18.10.2024&amp;O=14&amp;par_3=358" TargetMode="External"/><Relationship Id="rId33" Type="http://schemas.openxmlformats.org/officeDocument/2006/relationships/hyperlink" Target="https://www.senat.cz/senatori/index.php?lng=cz&amp;ke_dni=18.10.2024&amp;O=14&amp;par_3=364" TargetMode="External"/><Relationship Id="rId32" Type="http://schemas.openxmlformats.org/officeDocument/2006/relationships/hyperlink" Target="https://www.senat.cz/senatori/index.php?lng=cz&amp;ke_dni=18.10.2024&amp;O=14&amp;par_3=461" TargetMode="External"/><Relationship Id="rId35" Type="http://schemas.openxmlformats.org/officeDocument/2006/relationships/hyperlink" Target="https://www.senat.cz/senatori/index.php?lng=cz&amp;ke_dni=18.10.2024&amp;O=14&amp;par_3=260" TargetMode="External"/><Relationship Id="rId34" Type="http://schemas.openxmlformats.org/officeDocument/2006/relationships/hyperlink" Target="https://www.senat.cz/senatori/index.php?lng=cz&amp;ke_dni=18.10.2024&amp;O=14&amp;par_3=278" TargetMode="External"/><Relationship Id="rId37" Type="http://schemas.openxmlformats.org/officeDocument/2006/relationships/hyperlink" Target="https://www.senat.cz/senatori/index.php?lng=cz&amp;ke_dni=18.10.2024&amp;O=14&amp;par_3=470" TargetMode="External"/><Relationship Id="rId36" Type="http://schemas.openxmlformats.org/officeDocument/2006/relationships/hyperlink" Target="https://www.senat.cz/senatori/index.php?lng=cz&amp;ke_dni=18.10.2024&amp;O=14&amp;par_3=281" TargetMode="External"/><Relationship Id="rId39" Type="http://schemas.openxmlformats.org/officeDocument/2006/relationships/hyperlink" Target="https://www.senat.cz/senatori/index.php?lng=cz&amp;ke_dni=18.10.2024&amp;O=14&amp;par_3=367" TargetMode="External"/><Relationship Id="rId38" Type="http://schemas.openxmlformats.org/officeDocument/2006/relationships/hyperlink" Target="https://www.senat.cz/senatori/index.php?lng=cz&amp;ke_dni=18.10.2024&amp;O=14&amp;par_3=465" TargetMode="External"/><Relationship Id="rId20" Type="http://schemas.openxmlformats.org/officeDocument/2006/relationships/hyperlink" Target="https://www.senat.cz/senatori/index.php?lng=cz&amp;ke_dni=18.10.2024&amp;O=14&amp;par_3=345" TargetMode="External"/><Relationship Id="rId22" Type="http://schemas.openxmlformats.org/officeDocument/2006/relationships/hyperlink" Target="https://www.senat.cz/senatori/index.php?lng=cz&amp;ke_dni=18.10.2024&amp;O=14&amp;par_3=324" TargetMode="External"/><Relationship Id="rId21" Type="http://schemas.openxmlformats.org/officeDocument/2006/relationships/hyperlink" Target="https://www.senat.cz/senatori/index.php?lng=cz&amp;ke_dni=18.10.2024&amp;O=14&amp;par_3=240" TargetMode="External"/><Relationship Id="rId24" Type="http://schemas.openxmlformats.org/officeDocument/2006/relationships/hyperlink" Target="https://www.senat.cz/senatori/index.php?lng=cz&amp;ke_dni=18.10.2024&amp;O=14&amp;par_3=171" TargetMode="External"/><Relationship Id="rId23" Type="http://schemas.openxmlformats.org/officeDocument/2006/relationships/hyperlink" Target="https://www.senat.cz/senatori/index.php?lng=cz&amp;ke_dni=18.10.2024&amp;O=14&amp;par_3=340" TargetMode="External"/><Relationship Id="rId26" Type="http://schemas.openxmlformats.org/officeDocument/2006/relationships/hyperlink" Target="https://www.senat.cz/senatori/index.php?lng=cz&amp;ke_dni=18.10.2024&amp;O=14&amp;par_3=304" TargetMode="External"/><Relationship Id="rId25" Type="http://schemas.openxmlformats.org/officeDocument/2006/relationships/hyperlink" Target="https://www.senat.cz/senatori/index.php?lng=cz&amp;ke_dni=18.10.2024&amp;O=14&amp;par_3=479" TargetMode="External"/><Relationship Id="rId28" Type="http://schemas.openxmlformats.org/officeDocument/2006/relationships/hyperlink" Target="https://www.senat.cz/senatori/index.php?lng=cz&amp;ke_dni=18.10.2024&amp;O=14&amp;par_3=347" TargetMode="External"/><Relationship Id="rId27" Type="http://schemas.openxmlformats.org/officeDocument/2006/relationships/hyperlink" Target="https://www.senat.cz/senatori/index.php?lng=cz&amp;ke_dni=18.10.2024&amp;O=14&amp;par_3=344" TargetMode="External"/><Relationship Id="rId29" Type="http://schemas.openxmlformats.org/officeDocument/2006/relationships/hyperlink" Target="https://www.senat.cz/senatori/index.php?lng=cz&amp;ke_dni=18.10.2024&amp;O=14&amp;par_3=362" TargetMode="External"/><Relationship Id="rId95" Type="http://schemas.openxmlformats.org/officeDocument/2006/relationships/hyperlink" Target="https://www.europarl.europa.eu/meps/cs/search/advanced?countryCode=CZ" TargetMode="External"/><Relationship Id="rId94" Type="http://schemas.openxmlformats.org/officeDocument/2006/relationships/hyperlink" Target="https://www.europarl.europa.eu/meps/cs/search/advanced?countryCode=CZ" TargetMode="External"/><Relationship Id="rId97" Type="http://schemas.openxmlformats.org/officeDocument/2006/relationships/hyperlink" Target="https://www.europarl.europa.eu/meps/cs/search/advanced?countryCode=CZ" TargetMode="External"/><Relationship Id="rId96" Type="http://schemas.openxmlformats.org/officeDocument/2006/relationships/hyperlink" Target="https://www.europarl.europa.eu/meps/cs/search/advanced?countryCode=CZ" TargetMode="External"/><Relationship Id="rId11" Type="http://schemas.openxmlformats.org/officeDocument/2006/relationships/hyperlink" Target="https://www.senat.cz/senatori/index.php?lng=cz&amp;ke_dni=18.10.2024&amp;O=14&amp;par_3=313" TargetMode="External"/><Relationship Id="rId99" Type="http://schemas.openxmlformats.org/officeDocument/2006/relationships/hyperlink" Target="https://www.europarl.europa.eu/meps/cs/search/advanced?countryCode=CZ" TargetMode="External"/><Relationship Id="rId10" Type="http://schemas.openxmlformats.org/officeDocument/2006/relationships/hyperlink" Target="https://www.senat.cz/senatori/index.php?lng=cz&amp;ke_dni=18.10.2024&amp;O=14&amp;par_3=207" TargetMode="External"/><Relationship Id="rId98" Type="http://schemas.openxmlformats.org/officeDocument/2006/relationships/hyperlink" Target="https://www.europarl.europa.eu/meps/cs/search/advanced?countryCode=CZ" TargetMode="External"/><Relationship Id="rId13" Type="http://schemas.openxmlformats.org/officeDocument/2006/relationships/hyperlink" Target="https://www.senat.cz/senatori/index.php?lng=cz&amp;ke_dni=18.10.2024&amp;O=14&amp;par_3=134" TargetMode="External"/><Relationship Id="rId12" Type="http://schemas.openxmlformats.org/officeDocument/2006/relationships/hyperlink" Target="https://www.senat.cz/senatori/index.php?lng=cz&amp;ke_dni=18.10.2024&amp;O=14&amp;par_3=303" TargetMode="External"/><Relationship Id="rId91" Type="http://schemas.openxmlformats.org/officeDocument/2006/relationships/hyperlink" Target="https://www.europarl.europa.eu/meps/cs/search/advanced?countryCode=CZ" TargetMode="External"/><Relationship Id="rId90" Type="http://schemas.openxmlformats.org/officeDocument/2006/relationships/hyperlink" Target="https://www.europarl.europa.eu/meps/cs/search/advanced?countryCode=CZ" TargetMode="External"/><Relationship Id="rId93" Type="http://schemas.openxmlformats.org/officeDocument/2006/relationships/hyperlink" Target="https://www.europarl.europa.eu/meps/cs/search/advanced?countryCode=CZ" TargetMode="External"/><Relationship Id="rId92" Type="http://schemas.openxmlformats.org/officeDocument/2006/relationships/hyperlink" Target="https://www.europarl.europa.eu/meps/cs/search/advanced?countryCode=CZ" TargetMode="External"/><Relationship Id="rId15" Type="http://schemas.openxmlformats.org/officeDocument/2006/relationships/hyperlink" Target="https://www.senat.cz/senatori/index.php?lng=cz&amp;ke_dni=18.10.2024&amp;O=14&amp;par_3=339" TargetMode="External"/><Relationship Id="rId14" Type="http://schemas.openxmlformats.org/officeDocument/2006/relationships/hyperlink" Target="https://www.senat.cz/senatori/index.php?lng=cz&amp;ke_dni=18.10.2024&amp;O=14&amp;par_3=355" TargetMode="External"/><Relationship Id="rId17" Type="http://schemas.openxmlformats.org/officeDocument/2006/relationships/hyperlink" Target="https://www.senat.cz/senatori/index.php?lng=cz&amp;ke_dni=18.10.2024&amp;O=14&amp;par_3=312" TargetMode="External"/><Relationship Id="rId16" Type="http://schemas.openxmlformats.org/officeDocument/2006/relationships/hyperlink" Target="https://www.senat.cz/senatori/index.php?lng=cz&amp;ke_dni=18.10.2024&amp;O=14&amp;par_3=319" TargetMode="External"/><Relationship Id="rId19" Type="http://schemas.openxmlformats.org/officeDocument/2006/relationships/hyperlink" Target="https://www.senat.cz/senatori/index.php?lng=cz&amp;ke_dni=18.10.2024&amp;O=14&amp;par_3=482" TargetMode="External"/><Relationship Id="rId18" Type="http://schemas.openxmlformats.org/officeDocument/2006/relationships/hyperlink" Target="https://www.senat.cz/senatori/index.php?lng=cz&amp;ke_dni=18.10.2024&amp;O=14&amp;par_3=346" TargetMode="External"/><Relationship Id="rId84" Type="http://schemas.openxmlformats.org/officeDocument/2006/relationships/hyperlink" Target="https://www.europarl.europa.eu/meps/cs/search/advanced?countryCode=CZ" TargetMode="External"/><Relationship Id="rId83" Type="http://schemas.openxmlformats.org/officeDocument/2006/relationships/hyperlink" Target="https://www.europarl.europa.eu/meps/cs/search/advanced?countryCode=CZ" TargetMode="External"/><Relationship Id="rId86" Type="http://schemas.openxmlformats.org/officeDocument/2006/relationships/hyperlink" Target="https://www.europarl.europa.eu/meps/cs/search/advanced?countryCode=CZ" TargetMode="External"/><Relationship Id="rId85" Type="http://schemas.openxmlformats.org/officeDocument/2006/relationships/hyperlink" Target="https://www.europarl.europa.eu/meps/cs/search/advanced?countryCode=CZ" TargetMode="External"/><Relationship Id="rId88" Type="http://schemas.openxmlformats.org/officeDocument/2006/relationships/hyperlink" Target="https://www.europarl.europa.eu/meps/cs/search/advanced?countryCode=CZ" TargetMode="External"/><Relationship Id="rId87" Type="http://schemas.openxmlformats.org/officeDocument/2006/relationships/hyperlink" Target="https://www.europarl.europa.eu/meps/cs/search/advanced?countryCode=CZ" TargetMode="External"/><Relationship Id="rId89" Type="http://schemas.openxmlformats.org/officeDocument/2006/relationships/hyperlink" Target="https://www.europarl.europa.eu/meps/cs/search/advanced?countryCode=CZ" TargetMode="External"/><Relationship Id="rId80" Type="http://schemas.openxmlformats.org/officeDocument/2006/relationships/hyperlink" Target="https://www.senat.cz/senatori/index.php?lng=cz&amp;ke_dni=18.10.2024&amp;O=14&amp;par_3=349" TargetMode="External"/><Relationship Id="rId82" Type="http://schemas.openxmlformats.org/officeDocument/2006/relationships/hyperlink" Target="https://www.senat.cz/senatori/index.php?lng=cz&amp;ke_dni=18.10.2024&amp;O=14&amp;par_3=328" TargetMode="External"/><Relationship Id="rId81" Type="http://schemas.openxmlformats.org/officeDocument/2006/relationships/hyperlink" Target="https://www.senat.cz/senatori/index.php?lng=cz&amp;ke_dni=18.10.2024&amp;O=14&amp;par_3=368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s://www.senat.cz/senatori/index.php?lng=cz&amp;ke_dni=18.10.2024&amp;O=14&amp;par_3=275" TargetMode="External"/><Relationship Id="rId3" Type="http://schemas.openxmlformats.org/officeDocument/2006/relationships/hyperlink" Target="https://www.senat.cz/senatori/index.php?lng=cz&amp;ke_dni=18.10.2024&amp;O=14&amp;par_3=480" TargetMode="External"/><Relationship Id="rId4" Type="http://schemas.openxmlformats.org/officeDocument/2006/relationships/hyperlink" Target="https://www.senat.cz/senatori/index.php?lng=cz&amp;ke_dni=18.10.2024&amp;O=14&amp;par_3=466" TargetMode="External"/><Relationship Id="rId9" Type="http://schemas.openxmlformats.org/officeDocument/2006/relationships/hyperlink" Target="https://www.senat.cz/senatori/index.php?lng=cz&amp;ke_dni=18.10.2024&amp;O=14&amp;par_3=326" TargetMode="External"/><Relationship Id="rId5" Type="http://schemas.openxmlformats.org/officeDocument/2006/relationships/hyperlink" Target="https://www.senat.cz/senatori/index.php?lng=cz&amp;ke_dni=18.10.2024&amp;O=14&amp;par_3=354" TargetMode="External"/><Relationship Id="rId6" Type="http://schemas.openxmlformats.org/officeDocument/2006/relationships/hyperlink" Target="https://www.senat.cz/senatori/index.php?lng=cz&amp;ke_dni=18.10.2024&amp;O=14&amp;par_3=371" TargetMode="External"/><Relationship Id="rId7" Type="http://schemas.openxmlformats.org/officeDocument/2006/relationships/hyperlink" Target="https://www.senat.cz/senatori/index.php?lng=cz&amp;ke_dni=18.10.2024&amp;O=14&amp;par_3=300" TargetMode="External"/><Relationship Id="rId8" Type="http://schemas.openxmlformats.org/officeDocument/2006/relationships/hyperlink" Target="https://www.senat.cz/senatori/index.php?lng=cz&amp;ke_dni=18.10.2024&amp;O=14&amp;par_3=301" TargetMode="External"/><Relationship Id="rId73" Type="http://schemas.openxmlformats.org/officeDocument/2006/relationships/hyperlink" Target="https://www.senat.cz/senatori/index.php?lng=cz&amp;ke_dni=18.10.2024&amp;O=14&amp;par_3=348" TargetMode="External"/><Relationship Id="rId72" Type="http://schemas.openxmlformats.org/officeDocument/2006/relationships/hyperlink" Target="https://www.senat.cz/senatori/index.php?lng=cz&amp;ke_dni=18.10.2024&amp;O=14&amp;par_3=337" TargetMode="External"/><Relationship Id="rId75" Type="http://schemas.openxmlformats.org/officeDocument/2006/relationships/hyperlink" Target="https://www.senat.cz/senatori/index.php?lng=cz&amp;ke_dni=18.10.2024&amp;O=14&amp;par_3=366" TargetMode="External"/><Relationship Id="rId74" Type="http://schemas.openxmlformats.org/officeDocument/2006/relationships/hyperlink" Target="https://www.senat.cz/senatori/index.php?lng=cz&amp;ke_dni=18.10.2024&amp;O=14&amp;par_3=305" TargetMode="External"/><Relationship Id="rId77" Type="http://schemas.openxmlformats.org/officeDocument/2006/relationships/hyperlink" Target="https://www.senat.cz/senatori/index.php?lng=cz&amp;ke_dni=18.10.2024&amp;O=14&amp;par_3=302" TargetMode="External"/><Relationship Id="rId76" Type="http://schemas.openxmlformats.org/officeDocument/2006/relationships/hyperlink" Target="https://www.senat.cz/senatori/index.php?lng=cz&amp;ke_dni=18.10.2024&amp;O=14&amp;par_3=206" TargetMode="External"/><Relationship Id="rId79" Type="http://schemas.openxmlformats.org/officeDocument/2006/relationships/hyperlink" Target="https://www.senat.cz/senatori/index.php?lng=cz&amp;ke_dni=18.10.2024&amp;O=14&amp;par_3=243" TargetMode="External"/><Relationship Id="rId78" Type="http://schemas.openxmlformats.org/officeDocument/2006/relationships/hyperlink" Target="https://www.senat.cz/senatori/index.php?lng=cz&amp;ke_dni=18.10.2024&amp;O=14&amp;par_3=282" TargetMode="External"/><Relationship Id="rId71" Type="http://schemas.openxmlformats.org/officeDocument/2006/relationships/hyperlink" Target="https://www.senat.cz/senatori/index.php?lng=cz&amp;ke_dni=18.10.2024&amp;O=14&amp;par_3=194" TargetMode="External"/><Relationship Id="rId70" Type="http://schemas.openxmlformats.org/officeDocument/2006/relationships/hyperlink" Target="https://www.senat.cz/senatori/index.php?lng=cz&amp;ke_dni=18.10.2024&amp;O=14&amp;par_3=325" TargetMode="External"/><Relationship Id="rId62" Type="http://schemas.openxmlformats.org/officeDocument/2006/relationships/hyperlink" Target="https://www.senat.cz/senatori/index.php?lng=cz&amp;ke_dni=18.10.2024&amp;O=14&amp;par_3=311" TargetMode="External"/><Relationship Id="rId61" Type="http://schemas.openxmlformats.org/officeDocument/2006/relationships/hyperlink" Target="https://www.senat.cz/senatori/index.php?lng=cz&amp;ke_dni=18.10.2024&amp;O=14&amp;par_3=363" TargetMode="External"/><Relationship Id="rId64" Type="http://schemas.openxmlformats.org/officeDocument/2006/relationships/hyperlink" Target="https://www.senat.cz/senatori/index.php?lng=cz&amp;ke_dni=18.10.2024&amp;O=14&amp;par_3=474" TargetMode="External"/><Relationship Id="rId63" Type="http://schemas.openxmlformats.org/officeDocument/2006/relationships/hyperlink" Target="https://www.senat.cz/senatori/index.php?lng=cz&amp;ke_dni=18.10.2024&amp;O=14&amp;par_3=463" TargetMode="External"/><Relationship Id="rId66" Type="http://schemas.openxmlformats.org/officeDocument/2006/relationships/hyperlink" Target="https://www.senat.cz/senatori/index.php?lng=cz&amp;ke_dni=18.10.2024&amp;O=14&amp;par_3=343" TargetMode="External"/><Relationship Id="rId65" Type="http://schemas.openxmlformats.org/officeDocument/2006/relationships/hyperlink" Target="https://www.senat.cz/senatori/index.php?lng=cz&amp;ke_dni=18.10.2024&amp;O=14&amp;par_3=353" TargetMode="External"/><Relationship Id="rId68" Type="http://schemas.openxmlformats.org/officeDocument/2006/relationships/hyperlink" Target="https://www.senat.cz/senatori/index.php?lng=cz&amp;ke_dni=18.10.2024&amp;O=14&amp;par_3=341" TargetMode="External"/><Relationship Id="rId67" Type="http://schemas.openxmlformats.org/officeDocument/2006/relationships/hyperlink" Target="https://www.senat.cz/senatori/index.php?lng=cz&amp;ke_dni=18.10.2024&amp;O=14&amp;par_3=477" TargetMode="External"/><Relationship Id="rId60" Type="http://schemas.openxmlformats.org/officeDocument/2006/relationships/hyperlink" Target="https://www.senat.cz/senatori/index.php?lng=cz&amp;ke_dni=18.10.2024&amp;O=14&amp;par_3=334" TargetMode="External"/><Relationship Id="rId69" Type="http://schemas.openxmlformats.org/officeDocument/2006/relationships/hyperlink" Target="https://www.senat.cz/senatori/index.php?lng=cz&amp;ke_dni=18.10.2024&amp;O=14&amp;par_3=467" TargetMode="External"/><Relationship Id="rId51" Type="http://schemas.openxmlformats.org/officeDocument/2006/relationships/hyperlink" Target="https://www.senat.cz/senatori/index.php?lng=cz&amp;ke_dni=18.10.2024&amp;O=14&amp;par_3=365" TargetMode="External"/><Relationship Id="rId50" Type="http://schemas.openxmlformats.org/officeDocument/2006/relationships/hyperlink" Target="https://www.senat.cz/senatori/index.php?lng=cz&amp;ke_dni=18.10.2024&amp;O=14&amp;par_3=336" TargetMode="External"/><Relationship Id="rId53" Type="http://schemas.openxmlformats.org/officeDocument/2006/relationships/hyperlink" Target="https://www.senat.cz/senatori/index.php?lng=cz&amp;ke_dni=18.10.2024&amp;O=14&amp;par_3=315" TargetMode="External"/><Relationship Id="rId52" Type="http://schemas.openxmlformats.org/officeDocument/2006/relationships/hyperlink" Target="https://www.senat.cz/senatori/index.php?lng=cz&amp;ke_dni=18.10.2024&amp;O=14&amp;par_3=356" TargetMode="External"/><Relationship Id="rId55" Type="http://schemas.openxmlformats.org/officeDocument/2006/relationships/hyperlink" Target="https://www.senat.cz/senatori/index.php?lng=cz&amp;ke_dni=18.10.2024&amp;O=14&amp;par_3=298" TargetMode="External"/><Relationship Id="rId54" Type="http://schemas.openxmlformats.org/officeDocument/2006/relationships/hyperlink" Target="https://www.senat.cz/senatori/index.php?lng=cz&amp;ke_dni=18.10.2024&amp;O=14&amp;par_3=369" TargetMode="External"/><Relationship Id="rId57" Type="http://schemas.openxmlformats.org/officeDocument/2006/relationships/hyperlink" Target="https://www.senat.cz/senatori/index.php?lng=cz&amp;ke_dni=18.10.2024&amp;O=14&amp;par_3=63" TargetMode="External"/><Relationship Id="rId56" Type="http://schemas.openxmlformats.org/officeDocument/2006/relationships/hyperlink" Target="https://www.senat.cz/senatori/index.php?lng=cz&amp;ke_dni=18.10.2024&amp;O=14&amp;par_3=478" TargetMode="External"/><Relationship Id="rId59" Type="http://schemas.openxmlformats.org/officeDocument/2006/relationships/hyperlink" Target="https://www.senat.cz/senatori/index.php?lng=cz&amp;ke_dni=18.10.2024&amp;O=14&amp;par_3=359" TargetMode="External"/><Relationship Id="rId58" Type="http://schemas.openxmlformats.org/officeDocument/2006/relationships/hyperlink" Target="https://www.senat.cz/senatori/index.php?lng=cz&amp;ke_dni=18.10.2024&amp;O=14&amp;par_3=468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enat.cz/senatori/index.php?lng=cz&amp;ke_dni=18.10.2024&amp;O=14&amp;par_3=356" TargetMode="External"/><Relationship Id="rId42" Type="http://schemas.openxmlformats.org/officeDocument/2006/relationships/hyperlink" Target="https://www.senat.cz/senatori/index.php?lng=cz&amp;ke_dni=18.10.2024&amp;O=14&amp;par_3=467" TargetMode="External"/><Relationship Id="rId41" Type="http://schemas.openxmlformats.org/officeDocument/2006/relationships/hyperlink" Target="https://www.senat.cz/senatori/index.php?lng=cz&amp;ke_dni=18.10.2024&amp;O=14&amp;par_3=468" TargetMode="External"/><Relationship Id="rId44" Type="http://schemas.openxmlformats.org/officeDocument/2006/relationships/hyperlink" Target="https://www.senat.cz/senatori/index.php?lng=cz&amp;ke_dni=18.10.2024&amp;O=14&amp;par_3=300" TargetMode="External"/><Relationship Id="rId43" Type="http://schemas.openxmlformats.org/officeDocument/2006/relationships/hyperlink" Target="https://www.senat.cz/senatori/index.php?lng=cz&amp;ke_dni=18.10.2024&amp;O=14&amp;par_3=480" TargetMode="External"/><Relationship Id="rId46" Type="http://schemas.openxmlformats.org/officeDocument/2006/relationships/hyperlink" Target="https://www.senat.cz/senatori/index.php?lng=cz&amp;ke_dni=18.10.2024&amp;O=14&amp;par_3=303" TargetMode="External"/><Relationship Id="rId45" Type="http://schemas.openxmlformats.org/officeDocument/2006/relationships/hyperlink" Target="https://www.senat.cz/senatori/index.php?lng=cz&amp;ke_dni=18.10.2024&amp;O=14&amp;par_3=313" TargetMode="External"/><Relationship Id="rId48" Type="http://schemas.openxmlformats.org/officeDocument/2006/relationships/hyperlink" Target="https://www.senat.cz/senatori/index.php?lng=cz&amp;ke_dni=18.10.2024&amp;O=14&amp;par_3=339" TargetMode="External"/><Relationship Id="rId47" Type="http://schemas.openxmlformats.org/officeDocument/2006/relationships/hyperlink" Target="https://www.senat.cz/senatori/index.php?lng=cz&amp;ke_dni=18.10.2024&amp;O=14&amp;par_3=355" TargetMode="External"/><Relationship Id="rId49" Type="http://schemas.openxmlformats.org/officeDocument/2006/relationships/hyperlink" Target="https://www.senat.cz/senatori/index.php?lng=cz&amp;ke_dni=18.10.2024&amp;O=14&amp;par_3=319" TargetMode="External"/><Relationship Id="rId31" Type="http://schemas.openxmlformats.org/officeDocument/2006/relationships/hyperlink" Target="https://www.senat.cz/senatori/index.php?lng=cz&amp;ke_dni=18.10.2024&amp;O=14&amp;par_3=302" TargetMode="External"/><Relationship Id="rId30" Type="http://schemas.openxmlformats.org/officeDocument/2006/relationships/hyperlink" Target="https://www.senat.cz/senatori/index.php?lng=cz&amp;ke_dni=18.10.2024&amp;O=14&amp;par_3=366" TargetMode="External"/><Relationship Id="rId33" Type="http://schemas.openxmlformats.org/officeDocument/2006/relationships/hyperlink" Target="https://www.senat.cz/senatori/index.php?lng=cz&amp;ke_dni=18.10.2024&amp;O=14&amp;par_3=371" TargetMode="External"/><Relationship Id="rId32" Type="http://schemas.openxmlformats.org/officeDocument/2006/relationships/hyperlink" Target="https://www.senat.cz/senatori/index.php?lng=cz&amp;ke_dni=18.10.2024&amp;O=14&amp;par_3=243" TargetMode="External"/><Relationship Id="rId35" Type="http://schemas.openxmlformats.org/officeDocument/2006/relationships/hyperlink" Target="https://www.senat.cz/senatori/index.php?lng=cz&amp;ke_dni=18.10.2024&amp;O=14&amp;par_3=482" TargetMode="External"/><Relationship Id="rId34" Type="http://schemas.openxmlformats.org/officeDocument/2006/relationships/hyperlink" Target="https://www.senat.cz/senatori/index.php?lng=cz&amp;ke_dni=18.10.2024&amp;O=14&amp;par_3=134" TargetMode="External"/><Relationship Id="rId37" Type="http://schemas.openxmlformats.org/officeDocument/2006/relationships/hyperlink" Target="https://www.senat.cz/senatori/index.php?lng=cz&amp;ke_dni=18.10.2024&amp;O=14&amp;par_3=260" TargetMode="External"/><Relationship Id="rId36" Type="http://schemas.openxmlformats.org/officeDocument/2006/relationships/hyperlink" Target="https://www.senat.cz/senatori/index.php?lng=cz&amp;ke_dni=18.10.2024&amp;O=14&amp;par_3=479" TargetMode="External"/><Relationship Id="rId39" Type="http://schemas.openxmlformats.org/officeDocument/2006/relationships/hyperlink" Target="https://www.senat.cz/senatori/index.php?lng=cz&amp;ke_dni=18.10.2024&amp;O=14&amp;par_3=481" TargetMode="External"/><Relationship Id="rId38" Type="http://schemas.openxmlformats.org/officeDocument/2006/relationships/hyperlink" Target="https://www.senat.cz/senatori/index.php?lng=cz&amp;ke_dni=18.10.2024&amp;O=14&amp;par_3=370" TargetMode="External"/><Relationship Id="rId20" Type="http://schemas.openxmlformats.org/officeDocument/2006/relationships/hyperlink" Target="https://www.senat.cz/senatori/index.php?lng=cz&amp;ke_dni=18.10.2024&amp;O=14&amp;par_3=351" TargetMode="External"/><Relationship Id="rId22" Type="http://schemas.openxmlformats.org/officeDocument/2006/relationships/hyperlink" Target="https://www.senat.cz/senatori/index.php?lng=cz&amp;ke_dni=18.10.2024&amp;O=14&amp;par_3=369" TargetMode="External"/><Relationship Id="rId21" Type="http://schemas.openxmlformats.org/officeDocument/2006/relationships/hyperlink" Target="https://www.senat.cz/senatori/index.php?lng=cz&amp;ke_dni=18.10.2024&amp;O=14&amp;par_3=365" TargetMode="External"/><Relationship Id="rId24" Type="http://schemas.openxmlformats.org/officeDocument/2006/relationships/hyperlink" Target="https://www.senat.cz/senatori/index.php?lng=cz&amp;ke_dni=18.10.2024&amp;O=14&amp;par_3=363" TargetMode="External"/><Relationship Id="rId23" Type="http://schemas.openxmlformats.org/officeDocument/2006/relationships/hyperlink" Target="https://www.senat.cz/senatori/index.php?lng=cz&amp;ke_dni=18.10.2024&amp;O=14&amp;par_3=63" TargetMode="External"/><Relationship Id="rId26" Type="http://schemas.openxmlformats.org/officeDocument/2006/relationships/hyperlink" Target="https://www.senat.cz/senatori/index.php?lng=cz&amp;ke_dni=18.10.2024&amp;O=14&amp;par_3=341" TargetMode="External"/><Relationship Id="rId25" Type="http://schemas.openxmlformats.org/officeDocument/2006/relationships/hyperlink" Target="https://www.senat.cz/senatori/index.php?lng=cz&amp;ke_dni=18.10.2024&amp;O=14&amp;par_3=463" TargetMode="External"/><Relationship Id="rId28" Type="http://schemas.openxmlformats.org/officeDocument/2006/relationships/hyperlink" Target="https://www.senat.cz/senatori/index.php?lng=cz&amp;ke_dni=18.10.2024&amp;O=14&amp;par_3=337" TargetMode="External"/><Relationship Id="rId27" Type="http://schemas.openxmlformats.org/officeDocument/2006/relationships/hyperlink" Target="https://www.senat.cz/senatori/index.php?lng=cz&amp;ke_dni=18.10.2024&amp;O=14&amp;par_3=325" TargetMode="External"/><Relationship Id="rId29" Type="http://schemas.openxmlformats.org/officeDocument/2006/relationships/hyperlink" Target="https://www.senat.cz/senatori/index.php?lng=cz&amp;ke_dni=18.10.2024&amp;O=14&amp;par_3=348" TargetMode="External"/><Relationship Id="rId11" Type="http://schemas.openxmlformats.org/officeDocument/2006/relationships/hyperlink" Target="https://www.senat.cz/senatori/index.php?lng=cz&amp;ke_dni=18.10.2024&amp;O=14&amp;par_3=346" TargetMode="External"/><Relationship Id="rId10" Type="http://schemas.openxmlformats.org/officeDocument/2006/relationships/hyperlink" Target="https://www.senat.cz/senatori/index.php?lng=cz&amp;ke_dni=18.10.2024&amp;O=14&amp;par_3=312" TargetMode="External"/><Relationship Id="rId13" Type="http://schemas.openxmlformats.org/officeDocument/2006/relationships/hyperlink" Target="https://www.senat.cz/senatori/index.php?lng=cz&amp;ke_dni=18.10.2024&amp;O=14&amp;par_3=304" TargetMode="External"/><Relationship Id="rId12" Type="http://schemas.openxmlformats.org/officeDocument/2006/relationships/hyperlink" Target="https://www.senat.cz/senatori/index.php?lng=cz&amp;ke_dni=18.10.2024&amp;O=14&amp;par_3=171" TargetMode="External"/><Relationship Id="rId15" Type="http://schemas.openxmlformats.org/officeDocument/2006/relationships/hyperlink" Target="https://www.senat.cz/senatori/index.php?lng=cz&amp;ke_dni=18.10.2024&amp;O=14&amp;par_3=350" TargetMode="External"/><Relationship Id="rId14" Type="http://schemas.openxmlformats.org/officeDocument/2006/relationships/hyperlink" Target="https://www.senat.cz/senatori/index.php?lng=cz&amp;ke_dni=18.10.2024&amp;O=14&amp;par_3=347" TargetMode="External"/><Relationship Id="rId17" Type="http://schemas.openxmlformats.org/officeDocument/2006/relationships/hyperlink" Target="https://www.senat.cz/senatori/index.php?lng=cz&amp;ke_dni=18.10.2024&amp;O=14&amp;par_3=470" TargetMode="External"/><Relationship Id="rId16" Type="http://schemas.openxmlformats.org/officeDocument/2006/relationships/hyperlink" Target="https://www.senat.cz/senatori/index.php?lng=cz&amp;ke_dni=18.10.2024&amp;O=14&amp;par_3=461" TargetMode="External"/><Relationship Id="rId19" Type="http://schemas.openxmlformats.org/officeDocument/2006/relationships/hyperlink" Target="https://www.senat.cz/senatori/index.php?lng=cz&amp;ke_dni=18.10.2024&amp;O=14&amp;par_3=172" TargetMode="External"/><Relationship Id="rId18" Type="http://schemas.openxmlformats.org/officeDocument/2006/relationships/hyperlink" Target="https://www.senat.cz/senatori/index.php?lng=cz&amp;ke_dni=18.10.2024&amp;O=14&amp;par_3=307" TargetMode="External"/><Relationship Id="rId80" Type="http://schemas.openxmlformats.org/officeDocument/2006/relationships/hyperlink" Target="https://www.senat.cz/senatori/index.php?lng=cz&amp;ke_dni=18.10.2024&amp;O=14&amp;par_3=368" TargetMode="External"/><Relationship Id="rId82" Type="http://schemas.openxmlformats.org/officeDocument/2006/relationships/drawing" Target="../drawings/drawing4.xml"/><Relationship Id="rId81" Type="http://schemas.openxmlformats.org/officeDocument/2006/relationships/hyperlink" Target="https://www.senat.cz/senatori/index.php?lng=cz&amp;ke_dni=18.10.2024&amp;O=14&amp;par_3=328" TargetMode="External"/><Relationship Id="rId1" Type="http://schemas.openxmlformats.org/officeDocument/2006/relationships/hyperlink" Target="https://www.senat.cz/senatori/index.php?lng=cz&amp;ke_dni=18.10.2024&amp;O=14&amp;par_3=466" TargetMode="External"/><Relationship Id="rId2" Type="http://schemas.openxmlformats.org/officeDocument/2006/relationships/hyperlink" Target="https://www.senat.cz/senatori/index.php?lng=cz&amp;ke_dni=18.10.2024&amp;O=14&amp;par_3=465" TargetMode="External"/><Relationship Id="rId3" Type="http://schemas.openxmlformats.org/officeDocument/2006/relationships/hyperlink" Target="https://www.senat.cz/senatori/index.php?lng=cz&amp;ke_dni=18.10.2024&amp;O=14&amp;par_3=342" TargetMode="External"/><Relationship Id="rId4" Type="http://schemas.openxmlformats.org/officeDocument/2006/relationships/hyperlink" Target="https://www.senat.cz/senatori/index.php?lng=cz&amp;ke_dni=18.10.2024&amp;O=14&amp;par_3=334" TargetMode="External"/><Relationship Id="rId9" Type="http://schemas.openxmlformats.org/officeDocument/2006/relationships/hyperlink" Target="https://www.senat.cz/senatori/index.php?lng=cz&amp;ke_dni=18.10.2024&amp;O=14&amp;par_3=207" TargetMode="External"/><Relationship Id="rId5" Type="http://schemas.openxmlformats.org/officeDocument/2006/relationships/hyperlink" Target="https://www.senat.cz/senatori/index.php?lng=cz&amp;ke_dni=18.10.2024&amp;O=14&amp;par_3=275" TargetMode="External"/><Relationship Id="rId6" Type="http://schemas.openxmlformats.org/officeDocument/2006/relationships/hyperlink" Target="https://www.senat.cz/senatori/index.php?lng=cz&amp;ke_dni=18.10.2024&amp;O=14&amp;par_3=354" TargetMode="External"/><Relationship Id="rId7" Type="http://schemas.openxmlformats.org/officeDocument/2006/relationships/hyperlink" Target="https://www.senat.cz/senatori/index.php?lng=cz&amp;ke_dni=18.10.2024&amp;O=14&amp;par_3=301" TargetMode="External"/><Relationship Id="rId8" Type="http://schemas.openxmlformats.org/officeDocument/2006/relationships/hyperlink" Target="https://www.senat.cz/senatori/index.php?lng=cz&amp;ke_dni=18.10.2024&amp;O=14&amp;par_3=326" TargetMode="External"/><Relationship Id="rId73" Type="http://schemas.openxmlformats.org/officeDocument/2006/relationships/hyperlink" Target="https://www.senat.cz/senatori/index.php?lng=cz&amp;ke_dni=18.10.2024&amp;O=14&amp;par_3=343" TargetMode="External"/><Relationship Id="rId72" Type="http://schemas.openxmlformats.org/officeDocument/2006/relationships/hyperlink" Target="https://www.senat.cz/senatori/index.php?lng=cz&amp;ke_dni=18.10.2024&amp;O=14&amp;par_3=353" TargetMode="External"/><Relationship Id="rId75" Type="http://schemas.openxmlformats.org/officeDocument/2006/relationships/hyperlink" Target="https://www.senat.cz/senatori/index.php?lng=cz&amp;ke_dni=18.10.2024&amp;O=14&amp;par_3=194" TargetMode="External"/><Relationship Id="rId74" Type="http://schemas.openxmlformats.org/officeDocument/2006/relationships/hyperlink" Target="https://www.senat.cz/senatori/index.php?lng=cz&amp;ke_dni=18.10.2024&amp;O=14&amp;par_3=477" TargetMode="External"/><Relationship Id="rId77" Type="http://schemas.openxmlformats.org/officeDocument/2006/relationships/hyperlink" Target="https://www.senat.cz/senatori/index.php?lng=cz&amp;ke_dni=18.10.2024&amp;O=14&amp;par_3=206" TargetMode="External"/><Relationship Id="rId76" Type="http://schemas.openxmlformats.org/officeDocument/2006/relationships/hyperlink" Target="https://www.senat.cz/senatori/index.php?lng=cz&amp;ke_dni=18.10.2024&amp;O=14&amp;par_3=305" TargetMode="External"/><Relationship Id="rId79" Type="http://schemas.openxmlformats.org/officeDocument/2006/relationships/hyperlink" Target="https://www.senat.cz/senatori/index.php?lng=cz&amp;ke_dni=18.10.2024&amp;O=14&amp;par_3=349" TargetMode="External"/><Relationship Id="rId78" Type="http://schemas.openxmlformats.org/officeDocument/2006/relationships/hyperlink" Target="https://www.senat.cz/senatori/index.php?lng=cz&amp;ke_dni=18.10.2024&amp;O=14&amp;par_3=282" TargetMode="External"/><Relationship Id="rId71" Type="http://schemas.openxmlformats.org/officeDocument/2006/relationships/hyperlink" Target="https://www.senat.cz/senatori/index.php?lng=cz&amp;ke_dni=18.10.2024&amp;O=14&amp;par_3=474" TargetMode="External"/><Relationship Id="rId70" Type="http://schemas.openxmlformats.org/officeDocument/2006/relationships/hyperlink" Target="https://www.senat.cz/senatori/index.php?lng=cz&amp;ke_dni=18.10.2024&amp;O=14&amp;par_3=311" TargetMode="External"/><Relationship Id="rId62" Type="http://schemas.openxmlformats.org/officeDocument/2006/relationships/hyperlink" Target="https://www.senat.cz/senatori/index.php?lng=cz&amp;ke_dni=18.10.2024&amp;O=14&amp;par_3=357" TargetMode="External"/><Relationship Id="rId61" Type="http://schemas.openxmlformats.org/officeDocument/2006/relationships/hyperlink" Target="https://www.senat.cz/senatori/index.php?lng=cz&amp;ke_dni=18.10.2024&amp;O=14&amp;par_3=483" TargetMode="External"/><Relationship Id="rId64" Type="http://schemas.openxmlformats.org/officeDocument/2006/relationships/hyperlink" Target="https://www.senat.cz/senatori/index.php?lng=cz&amp;ke_dni=18.10.2024&amp;O=14&amp;par_3=361" TargetMode="External"/><Relationship Id="rId63" Type="http://schemas.openxmlformats.org/officeDocument/2006/relationships/hyperlink" Target="https://www.senat.cz/senatori/index.php?lng=cz&amp;ke_dni=18.10.2024&amp;O=14&amp;par_3=352" TargetMode="External"/><Relationship Id="rId66" Type="http://schemas.openxmlformats.org/officeDocument/2006/relationships/hyperlink" Target="https://www.senat.cz/senatori/index.php?lng=cz&amp;ke_dni=18.10.2024&amp;O=14&amp;par_3=315" TargetMode="External"/><Relationship Id="rId65" Type="http://schemas.openxmlformats.org/officeDocument/2006/relationships/hyperlink" Target="https://www.senat.cz/senatori/index.php?lng=cz&amp;ke_dni=18.10.2024&amp;O=14&amp;par_3=336" TargetMode="External"/><Relationship Id="rId68" Type="http://schemas.openxmlformats.org/officeDocument/2006/relationships/hyperlink" Target="https://www.senat.cz/senatori/index.php?lng=cz&amp;ke_dni=18.10.2024&amp;O=14&amp;par_3=478" TargetMode="External"/><Relationship Id="rId67" Type="http://schemas.openxmlformats.org/officeDocument/2006/relationships/hyperlink" Target="https://www.senat.cz/senatori/index.php?lng=cz&amp;ke_dni=18.10.2024&amp;O=14&amp;par_3=298" TargetMode="External"/><Relationship Id="rId60" Type="http://schemas.openxmlformats.org/officeDocument/2006/relationships/hyperlink" Target="https://www.senat.cz/senatori/index.php?lng=cz&amp;ke_dni=18.10.2024&amp;O=14&amp;par_3=367" TargetMode="External"/><Relationship Id="rId69" Type="http://schemas.openxmlformats.org/officeDocument/2006/relationships/hyperlink" Target="https://www.senat.cz/senatori/index.php?lng=cz&amp;ke_dni=18.10.2024&amp;O=14&amp;par_3=359" TargetMode="External"/><Relationship Id="rId51" Type="http://schemas.openxmlformats.org/officeDocument/2006/relationships/hyperlink" Target="https://www.senat.cz/senatori/index.php?lng=cz&amp;ke_dni=18.10.2024&amp;O=14&amp;par_3=240" TargetMode="External"/><Relationship Id="rId50" Type="http://schemas.openxmlformats.org/officeDocument/2006/relationships/hyperlink" Target="https://www.senat.cz/senatori/index.php?lng=cz&amp;ke_dni=18.10.2024&amp;O=14&amp;par_3=345" TargetMode="External"/><Relationship Id="rId53" Type="http://schemas.openxmlformats.org/officeDocument/2006/relationships/hyperlink" Target="https://www.senat.cz/senatori/index.php?lng=cz&amp;ke_dni=18.10.2024&amp;O=14&amp;par_3=340" TargetMode="External"/><Relationship Id="rId52" Type="http://schemas.openxmlformats.org/officeDocument/2006/relationships/hyperlink" Target="https://www.senat.cz/senatori/index.php?lng=cz&amp;ke_dni=18.10.2024&amp;O=14&amp;par_3=324" TargetMode="External"/><Relationship Id="rId55" Type="http://schemas.openxmlformats.org/officeDocument/2006/relationships/hyperlink" Target="https://www.senat.cz/senatori/index.php?lng=cz&amp;ke_dni=18.10.2024&amp;O=14&amp;par_3=362" TargetMode="External"/><Relationship Id="rId54" Type="http://schemas.openxmlformats.org/officeDocument/2006/relationships/hyperlink" Target="https://www.senat.cz/senatori/index.php?lng=cz&amp;ke_dni=18.10.2024&amp;O=14&amp;par_3=344" TargetMode="External"/><Relationship Id="rId57" Type="http://schemas.openxmlformats.org/officeDocument/2006/relationships/hyperlink" Target="https://www.senat.cz/senatori/index.php?lng=cz&amp;ke_dni=18.10.2024&amp;O=14&amp;par_3=364" TargetMode="External"/><Relationship Id="rId56" Type="http://schemas.openxmlformats.org/officeDocument/2006/relationships/hyperlink" Target="https://www.senat.cz/senatori/index.php?lng=cz&amp;ke_dni=18.10.2024&amp;O=14&amp;par_3=358" TargetMode="External"/><Relationship Id="rId59" Type="http://schemas.openxmlformats.org/officeDocument/2006/relationships/hyperlink" Target="https://www.senat.cz/senatori/index.php?lng=cz&amp;ke_dni=18.10.2024&amp;O=14&amp;par_3=281" TargetMode="External"/><Relationship Id="rId58" Type="http://schemas.openxmlformats.org/officeDocument/2006/relationships/hyperlink" Target="https://www.senat.cz/senatori/index.php?lng=cz&amp;ke_dni=18.10.2024&amp;O=14&amp;par_3=278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3.vml"/></Relationships>
</file>

<file path=xl/worksheets/_rels/sheet7.xml.rels><?xml version="1.0" encoding="UTF-8" standalone="yes"?><Relationships xmlns="http://schemas.openxmlformats.org/package/2006/relationships"><Relationship Id="rId31" Type="http://schemas.openxmlformats.org/officeDocument/2006/relationships/drawing" Target="../drawings/drawing7.xml"/><Relationship Id="rId30" Type="http://schemas.openxmlformats.org/officeDocument/2006/relationships/hyperlink" Target="https://www.psp.cz/sqw/detail.sqw?id=6490&amp;o=9" TargetMode="External"/><Relationship Id="rId20" Type="http://schemas.openxmlformats.org/officeDocument/2006/relationships/hyperlink" Target="https://www.psp.cz/sqw/detail.sqw?id=6729" TargetMode="External"/><Relationship Id="rId22" Type="http://schemas.openxmlformats.org/officeDocument/2006/relationships/hyperlink" Target="https://www.psp.cz/sqw/detail.sqw?id=6190" TargetMode="External"/><Relationship Id="rId21" Type="http://schemas.openxmlformats.org/officeDocument/2006/relationships/hyperlink" Target="https://www.kdu.cz/o-nas/nasi-lide/poslanci/dufek" TargetMode="External"/><Relationship Id="rId24" Type="http://schemas.openxmlformats.org/officeDocument/2006/relationships/hyperlink" Target="https://www.psp.cz/sqw/detail.sqw?id=6687" TargetMode="External"/><Relationship Id="rId23" Type="http://schemas.openxmlformats.org/officeDocument/2006/relationships/hyperlink" Target="https://www.psp.cz/sqw/detail.sqw?id=5459" TargetMode="External"/><Relationship Id="rId26" Type="http://schemas.openxmlformats.org/officeDocument/2006/relationships/hyperlink" Target="https://www.psp.cz/sqw/detail.sqw?id=6545" TargetMode="External"/><Relationship Id="rId25" Type="http://schemas.openxmlformats.org/officeDocument/2006/relationships/hyperlink" Target="http://www.janjakob.cz/" TargetMode="External"/><Relationship Id="rId28" Type="http://schemas.openxmlformats.org/officeDocument/2006/relationships/hyperlink" Target="https://www.psp.cz/sqw/detail.sqw?id=6772&amp;o=9" TargetMode="External"/><Relationship Id="rId27" Type="http://schemas.openxmlformats.org/officeDocument/2006/relationships/hyperlink" Target="https://www.psp.cz/sqw/detail.sqw?id=6165" TargetMode="External"/><Relationship Id="rId29" Type="http://schemas.openxmlformats.org/officeDocument/2006/relationships/hyperlink" Target="https://www.psp.cz/sqw/detail.sqw?id=6176&amp;o=9" TargetMode="External"/><Relationship Id="rId11" Type="http://schemas.openxmlformats.org/officeDocument/2006/relationships/hyperlink" Target="https://janskopecek.cz/kontakty/" TargetMode="External"/><Relationship Id="rId10" Type="http://schemas.openxmlformats.org/officeDocument/2006/relationships/hyperlink" Target="https://www.psp.cz/sqw/detail.sqw?id=6418&amp;o=9" TargetMode="External"/><Relationship Id="rId13" Type="http://schemas.openxmlformats.org/officeDocument/2006/relationships/hyperlink" Target="mailto:richterovao@psp.cz" TargetMode="External"/><Relationship Id="rId12" Type="http://schemas.openxmlformats.org/officeDocument/2006/relationships/hyperlink" Target="https://www.psp.cz/sqw/detail.sqw?id=6473&amp;o=9" TargetMode="External"/><Relationship Id="rId15" Type="http://schemas.openxmlformats.org/officeDocument/2006/relationships/hyperlink" Target="https://www.psp.cz/sqw/detail.sqw?id=6463&amp;o=9" TargetMode="External"/><Relationship Id="rId14" Type="http://schemas.openxmlformats.org/officeDocument/2006/relationships/hyperlink" Target="https://www.psp.cz/sqw/detail.sqw?id=6621&amp;o=9" TargetMode="External"/><Relationship Id="rId17" Type="http://schemas.openxmlformats.org/officeDocument/2006/relationships/hyperlink" Target="https://www.psp.cz/sqw/detail.sqw?id=6184" TargetMode="External"/><Relationship Id="rId16" Type="http://schemas.openxmlformats.org/officeDocument/2006/relationships/hyperlink" Target="https://www.psp.cz/sqw/detail.sqw?id=4" TargetMode="External"/><Relationship Id="rId19" Type="http://schemas.openxmlformats.org/officeDocument/2006/relationships/hyperlink" Target="https://www.munovapaka.cz/mgr-josef-cogan/o-1094" TargetMode="External"/><Relationship Id="rId18" Type="http://schemas.openxmlformats.org/officeDocument/2006/relationships/hyperlink" Target="https://www.psp.cz/sqw/detail.sqw?id=5901" TargetMode="External"/><Relationship Id="rId1" Type="http://schemas.openxmlformats.org/officeDocument/2006/relationships/hyperlink" Target="https://www.psp.cz/sqw/hp.sqw?k=3800" TargetMode="External"/><Relationship Id="rId2" Type="http://schemas.openxmlformats.org/officeDocument/2006/relationships/hyperlink" Target="https://www.psp.cz/sqw/detail.sqw?id=6147&amp;o=9" TargetMode="External"/><Relationship Id="rId3" Type="http://schemas.openxmlformats.org/officeDocument/2006/relationships/hyperlink" Target="mailto:Katerina.Pastorkova@top09.cz" TargetMode="External"/><Relationship Id="rId4" Type="http://schemas.openxmlformats.org/officeDocument/2006/relationships/hyperlink" Target="https://www.top09.cz/kdo-jsme/ing-marketa-pekarova-adamova-14463.html" TargetMode="External"/><Relationship Id="rId9" Type="http://schemas.openxmlformats.org/officeDocument/2006/relationships/hyperlink" Target="mailto:kubickova@janbartosek.cz" TargetMode="External"/><Relationship Id="rId5" Type="http://schemas.openxmlformats.org/officeDocument/2006/relationships/hyperlink" Target="https://www.psp.cz/sqw/detail.sqw?id=6214&amp;o=9" TargetMode="External"/><Relationship Id="rId6" Type="http://schemas.openxmlformats.org/officeDocument/2006/relationships/hyperlink" Target="https://www.psp.cz/sqw/detail.sqw?id=6178&amp;o=9" TargetMode="External"/><Relationship Id="rId7" Type="http://schemas.openxmlformats.org/officeDocument/2006/relationships/hyperlink" Target="mailto:pelikanova@janbartosek.cz" TargetMode="External"/><Relationship Id="rId8" Type="http://schemas.openxmlformats.org/officeDocument/2006/relationships/hyperlink" Target="https://www.kdu.cz/o-nas/nasi-lide/poslanci/bartosek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nstagram.com/leomessi/" TargetMode="External"/><Relationship Id="rId190" Type="http://schemas.openxmlformats.org/officeDocument/2006/relationships/hyperlink" Target="https://www.senat.cz/senatori/index.php?lng=cz&amp;ke_dni=18.10.2024&amp;O=14&amp;par_3=298" TargetMode="External"/><Relationship Id="rId42" Type="http://schemas.openxmlformats.org/officeDocument/2006/relationships/hyperlink" Target="https://www.instagram.com/hacked/" TargetMode="External"/><Relationship Id="rId41" Type="http://schemas.openxmlformats.org/officeDocument/2006/relationships/hyperlink" Target="https://www.instagram.com/justinbieber/" TargetMode="External"/><Relationship Id="rId44" Type="http://schemas.openxmlformats.org/officeDocument/2006/relationships/hyperlink" Target="https://www.instagram.com/ye/" TargetMode="External"/><Relationship Id="rId194" Type="http://schemas.openxmlformats.org/officeDocument/2006/relationships/hyperlink" Target="https://www.instagram.com/jiriruzicka2510/" TargetMode="External"/><Relationship Id="rId43" Type="http://schemas.openxmlformats.org/officeDocument/2006/relationships/hyperlink" Target="https://www.instagram.com/billieeilish/" TargetMode="External"/><Relationship Id="rId193" Type="http://schemas.openxmlformats.org/officeDocument/2006/relationships/hyperlink" Target="https://www.instagram.com/jirruzicka/" TargetMode="External"/><Relationship Id="rId46" Type="http://schemas.openxmlformats.org/officeDocument/2006/relationships/hyperlink" Target="https://www.instagram.com/lanarhoades/" TargetMode="External"/><Relationship Id="rId192" Type="http://schemas.openxmlformats.org/officeDocument/2006/relationships/hyperlink" Target="https://www.instagram.com/senatcz/" TargetMode="External"/><Relationship Id="rId45" Type="http://schemas.openxmlformats.org/officeDocument/2006/relationships/hyperlink" Target="https://www.instagram.com/virginia/" TargetMode="External"/><Relationship Id="rId191" Type="http://schemas.openxmlformats.org/officeDocument/2006/relationships/hyperlink" Target="https://www.instagram.com/ruzicka_jiri/" TargetMode="External"/><Relationship Id="rId48" Type="http://schemas.openxmlformats.org/officeDocument/2006/relationships/hyperlink" Target="https://www.instagram.com/senatcz/" TargetMode="External"/><Relationship Id="rId187" Type="http://schemas.openxmlformats.org/officeDocument/2006/relationships/hyperlink" Target="https://www.instagram.com/mestohodoninoficialni/" TargetMode="External"/><Relationship Id="rId47" Type="http://schemas.openxmlformats.org/officeDocument/2006/relationships/hyperlink" Target="https://www.senat.cz/senatori/index.php?lng=cz&amp;ke_dni=18.10.2024&amp;O=14&amp;par_3=303" TargetMode="External"/><Relationship Id="rId186" Type="http://schemas.openxmlformats.org/officeDocument/2006/relationships/hyperlink" Target="https://www.instagram.com/eva_rajchmanova/" TargetMode="External"/><Relationship Id="rId185" Type="http://schemas.openxmlformats.org/officeDocument/2006/relationships/hyperlink" Target="https://www.senat.cz/senatori/index.php?lng=cz&amp;ke_dni=18.10.2024&amp;O=14&amp;par_3=369" TargetMode="External"/><Relationship Id="rId49" Type="http://schemas.openxmlformats.org/officeDocument/2006/relationships/hyperlink" Target="https://www.instagram.com/jiridusek/" TargetMode="External"/><Relationship Id="rId184" Type="http://schemas.openxmlformats.org/officeDocument/2006/relationships/hyperlink" Target="https://www.instagram.com/senatcz/" TargetMode="External"/><Relationship Id="rId189" Type="http://schemas.openxmlformats.org/officeDocument/2006/relationships/hyperlink" Target="https://www.instagram.com/mesto_praha.eu/" TargetMode="External"/><Relationship Id="rId188" Type="http://schemas.openxmlformats.org/officeDocument/2006/relationships/hyperlink" Target="https://www.instagram.com/senatcz/" TargetMode="External"/><Relationship Id="rId31" Type="http://schemas.openxmlformats.org/officeDocument/2006/relationships/hyperlink" Target="https://www.senat.cz/senatori/index.php?lng=cz&amp;ke_dni=18.10.2024&amp;O=14&amp;par_3=326" TargetMode="External"/><Relationship Id="rId30" Type="http://schemas.openxmlformats.org/officeDocument/2006/relationships/hyperlink" Target="https://www.instagram.com/tomas_czernin/" TargetMode="External"/><Relationship Id="rId33" Type="http://schemas.openxmlformats.org/officeDocument/2006/relationships/hyperlink" Target="https://www.instagram.com/martinbaxa75/" TargetMode="External"/><Relationship Id="rId183" Type="http://schemas.openxmlformats.org/officeDocument/2006/relationships/hyperlink" Target="https://www.instagram.com/premysl_rabas_senator_chomutov/" TargetMode="External"/><Relationship Id="rId32" Type="http://schemas.openxmlformats.org/officeDocument/2006/relationships/hyperlink" Target="https://www.instagram.com/senatcz/" TargetMode="External"/><Relationship Id="rId182" Type="http://schemas.openxmlformats.org/officeDocument/2006/relationships/hyperlink" Target="https://www.senat.cz/senatori/index.php?lng=cz&amp;ke_dni=18.10.2024&amp;O=14&amp;par_3=315" TargetMode="External"/><Relationship Id="rId35" Type="http://schemas.openxmlformats.org/officeDocument/2006/relationships/hyperlink" Target="https://www.instagram.com/jiri.cunek/" TargetMode="External"/><Relationship Id="rId181" Type="http://schemas.openxmlformats.org/officeDocument/2006/relationships/hyperlink" Target="https://www.instagram.com/prochazkovavera/" TargetMode="External"/><Relationship Id="rId34" Type="http://schemas.openxmlformats.org/officeDocument/2006/relationships/hyperlink" Target="https://www.senat.cz/senatori/index.php?lng=cz&amp;ke_dni=18.10.2024&amp;O=14&amp;par_3=207" TargetMode="External"/><Relationship Id="rId180" Type="http://schemas.openxmlformats.org/officeDocument/2006/relationships/hyperlink" Target="https://www.instagram.com/verahenychova/" TargetMode="External"/><Relationship Id="rId37" Type="http://schemas.openxmlformats.org/officeDocument/2006/relationships/hyperlink" Target="https://www.instagram.com/senatcz/" TargetMode="External"/><Relationship Id="rId176" Type="http://schemas.openxmlformats.org/officeDocument/2006/relationships/hyperlink" Target="https://www.instagram.com/bistropodvezi/" TargetMode="External"/><Relationship Id="rId297" Type="http://schemas.openxmlformats.org/officeDocument/2006/relationships/hyperlink" Target="https://www.instagram.com/ondrej_knotek/" TargetMode="External"/><Relationship Id="rId36" Type="http://schemas.openxmlformats.org/officeDocument/2006/relationships/hyperlink" Target="https://www.instagram.com/mestovsetin/" TargetMode="External"/><Relationship Id="rId175" Type="http://schemas.openxmlformats.org/officeDocument/2006/relationships/hyperlink" Target="https://www.instagram.com/ppp.pavelprochazka/" TargetMode="External"/><Relationship Id="rId296" Type="http://schemas.openxmlformats.org/officeDocument/2006/relationships/hyperlink" Target="https://www.instagram.com/ruzovarebelka/" TargetMode="External"/><Relationship Id="rId39" Type="http://schemas.openxmlformats.org/officeDocument/2006/relationships/hyperlink" Target="https://www.senat.cz/senatori/index.php?lng=cz&amp;ke_dni=18.10.2024&amp;O=14&amp;par_3=313" TargetMode="External"/><Relationship Id="rId174" Type="http://schemas.openxmlformats.org/officeDocument/2006/relationships/hyperlink" Target="https://www.instagram.com/instagram/" TargetMode="External"/><Relationship Id="rId295" Type="http://schemas.openxmlformats.org/officeDocument/2006/relationships/hyperlink" Target="https://www.instagram.com/jan_farsky/" TargetMode="External"/><Relationship Id="rId38" Type="http://schemas.openxmlformats.org/officeDocument/2006/relationships/hyperlink" Target="https://www.instagram.com/kecy_a_politika/" TargetMode="External"/><Relationship Id="rId173" Type="http://schemas.openxmlformats.org/officeDocument/2006/relationships/hyperlink" Target="https://www.instagram.com/jirkaprochazka/" TargetMode="External"/><Relationship Id="rId294" Type="http://schemas.openxmlformats.org/officeDocument/2006/relationships/hyperlink" Target="https://www.instagram.com/dostalova.klara_ano/" TargetMode="External"/><Relationship Id="rId179" Type="http://schemas.openxmlformats.org/officeDocument/2006/relationships/hyperlink" Target="https://www.instagram.com/veraprochazkova/" TargetMode="External"/><Relationship Id="rId178" Type="http://schemas.openxmlformats.org/officeDocument/2006/relationships/hyperlink" Target="https://www.instagram.com/prochazkova548/" TargetMode="External"/><Relationship Id="rId299" Type="http://schemas.openxmlformats.org/officeDocument/2006/relationships/hyperlink" Target="https://www.instagram.com/katerina_konecna/" TargetMode="External"/><Relationship Id="rId177" Type="http://schemas.openxmlformats.org/officeDocument/2006/relationships/hyperlink" Target="https://www.senat.cz/senatori/index.php?lng=cz&amp;ke_dni=18.10.2024&amp;O=14&amp;par_3=356" TargetMode="External"/><Relationship Id="rId298" Type="http://schemas.openxmlformats.org/officeDocument/2006/relationships/hyperlink" Target="https://www.instagram.com/ondrejkolartop09/" TargetMode="External"/><Relationship Id="rId20" Type="http://schemas.openxmlformats.org/officeDocument/2006/relationships/hyperlink" Target="https://www.instagram.com/martinbednar.cz/" TargetMode="External"/><Relationship Id="rId22" Type="http://schemas.openxmlformats.org/officeDocument/2006/relationships/hyperlink" Target="https://www.instagram.com/martin._bednar/" TargetMode="External"/><Relationship Id="rId21" Type="http://schemas.openxmlformats.org/officeDocument/2006/relationships/hyperlink" Target="https://www.instagram.com/m.bednar1/" TargetMode="External"/><Relationship Id="rId24" Type="http://schemas.openxmlformats.org/officeDocument/2006/relationships/hyperlink" Target="https://www.instagram.com/senatstancz/" TargetMode="External"/><Relationship Id="rId23" Type="http://schemas.openxmlformats.org/officeDocument/2006/relationships/hyperlink" Target="https://www.senat.cz/senatori/index.php?lng=cz&amp;ke_dni=18.10.2024&amp;O=14&amp;par_3=300" TargetMode="External"/><Relationship Id="rId26" Type="http://schemas.openxmlformats.org/officeDocument/2006/relationships/hyperlink" Target="https://www.instagram.com/senatcz/" TargetMode="External"/><Relationship Id="rId25" Type="http://schemas.openxmlformats.org/officeDocument/2006/relationships/hyperlink" Target="https://www.instagram.com/zakova.h/" TargetMode="External"/><Relationship Id="rId28" Type="http://schemas.openxmlformats.org/officeDocument/2006/relationships/hyperlink" Target="https://www.instagram.com/skolamichaelpraha/" TargetMode="External"/><Relationship Id="rId27" Type="http://schemas.openxmlformats.org/officeDocument/2006/relationships/hyperlink" Target="https://www.instagram.com/canovmichael/" TargetMode="External"/><Relationship Id="rId29" Type="http://schemas.openxmlformats.org/officeDocument/2006/relationships/hyperlink" Target="https://www.senat.cz/senatori/index.php?lng=cz&amp;ke_dni=18.10.2024&amp;O=14&amp;par_3=301" TargetMode="External"/><Relationship Id="rId11" Type="http://schemas.openxmlformats.org/officeDocument/2006/relationships/hyperlink" Target="https://www.instagram.com/barta.miroslav/" TargetMode="External"/><Relationship Id="rId10" Type="http://schemas.openxmlformats.org/officeDocument/2006/relationships/hyperlink" Target="https://www.senat.cz/senatori/index.php?lng=cz&amp;ke_dni=18.10.2024&amp;O=14&amp;par_3=466" TargetMode="External"/><Relationship Id="rId13" Type="http://schemas.openxmlformats.org/officeDocument/2006/relationships/hyperlink" Target="https://www.instagram.com/senatcz/" TargetMode="External"/><Relationship Id="rId12" Type="http://schemas.openxmlformats.org/officeDocument/2006/relationships/hyperlink" Target="https://www.senat.cz/senatori/index.php?lng=cz&amp;ke_dni=18.10.2024&amp;O=14&amp;par_3=354" TargetMode="External"/><Relationship Id="rId15" Type="http://schemas.openxmlformats.org/officeDocument/2006/relationships/hyperlink" Target="https://www.instagram.com/josefbelica/" TargetMode="External"/><Relationship Id="rId198" Type="http://schemas.openxmlformats.org/officeDocument/2006/relationships/hyperlink" Target="https://www.senat.cz/senatori/index.php?lng=cz&amp;ke_dni=18.10.2024&amp;O=14&amp;par_3=63" TargetMode="External"/><Relationship Id="rId14" Type="http://schemas.openxmlformats.org/officeDocument/2006/relationships/hyperlink" Target="https://www.instagram.com/josef.bazala/" TargetMode="External"/><Relationship Id="rId197" Type="http://schemas.openxmlformats.org/officeDocument/2006/relationships/hyperlink" Target="https://www.instagram.com/rychlik_do_senatu/" TargetMode="External"/><Relationship Id="rId17" Type="http://schemas.openxmlformats.org/officeDocument/2006/relationships/hyperlink" Target="https://www.instagram.com/pepafrompragueofficial/" TargetMode="External"/><Relationship Id="rId196" Type="http://schemas.openxmlformats.org/officeDocument/2006/relationships/hyperlink" Target="https://www.instagram.com/breta_rychlik_senator/" TargetMode="External"/><Relationship Id="rId16" Type="http://schemas.openxmlformats.org/officeDocument/2006/relationships/hyperlink" Target="https://www.instagram.com/marsalekjosef82/" TargetMode="External"/><Relationship Id="rId195" Type="http://schemas.openxmlformats.org/officeDocument/2006/relationships/hyperlink" Target="https://www.senat.cz/senatori/index.php?lng=cz&amp;ke_dni=18.10.2024&amp;O=14&amp;par_3=478" TargetMode="External"/><Relationship Id="rId19" Type="http://schemas.openxmlformats.org/officeDocument/2006/relationships/hyperlink" Target="https://www.instagram.com/senatcz/" TargetMode="External"/><Relationship Id="rId18" Type="http://schemas.openxmlformats.org/officeDocument/2006/relationships/hyperlink" Target="https://www.senat.cz/senatori/index.php?lng=cz&amp;ke_dni=18.10.2024&amp;O=14&amp;par_3=371" TargetMode="External"/><Relationship Id="rId199" Type="http://schemas.openxmlformats.org/officeDocument/2006/relationships/hyperlink" Target="https://www.instagram.com/senatcz/" TargetMode="External"/><Relationship Id="rId84" Type="http://schemas.openxmlformats.org/officeDocument/2006/relationships/hyperlink" Target="https://www.instagram.com/tomirss/" TargetMode="External"/><Relationship Id="rId83" Type="http://schemas.openxmlformats.org/officeDocument/2006/relationships/hyperlink" Target="https://www.instagram.com/jirsatomas/" TargetMode="External"/><Relationship Id="rId86" Type="http://schemas.openxmlformats.org/officeDocument/2006/relationships/hyperlink" Target="https://www.instagram.com/tomasekjirsa/" TargetMode="External"/><Relationship Id="rId85" Type="http://schemas.openxmlformats.org/officeDocument/2006/relationships/hyperlink" Target="https://www.instagram.com/senator_tomasjirsa/" TargetMode="External"/><Relationship Id="rId88" Type="http://schemas.openxmlformats.org/officeDocument/2006/relationships/hyperlink" Target="https://www.instagram.com/anaci_hnuti_ano/" TargetMode="External"/><Relationship Id="rId150" Type="http://schemas.openxmlformats.org/officeDocument/2006/relationships/hyperlink" Target="https://www.instagram.com/senatcz/" TargetMode="External"/><Relationship Id="rId271" Type="http://schemas.openxmlformats.org/officeDocument/2006/relationships/hyperlink" Target="https://www.instagram.com/senatcz/" TargetMode="External"/><Relationship Id="rId87" Type="http://schemas.openxmlformats.org/officeDocument/2006/relationships/hyperlink" Target="https://www.senat.cz/senatori/index.php?lng=cz&amp;ke_dni=18.10.2024&amp;O=14&amp;par_3=479" TargetMode="External"/><Relationship Id="rId270" Type="http://schemas.openxmlformats.org/officeDocument/2006/relationships/hyperlink" Target="https://www.senat.cz/senatori/index.php?lng=cz&amp;ke_dni=18.10.2024&amp;O=14&amp;par_3=302" TargetMode="External"/><Relationship Id="rId89" Type="http://schemas.openxmlformats.org/officeDocument/2006/relationships/hyperlink" Target="https://www.instagram.com/karin_podivinska/" TargetMode="External"/><Relationship Id="rId80" Type="http://schemas.openxmlformats.org/officeDocument/2006/relationships/hyperlink" Target="https://www.instagram.com/hunting_hanss/" TargetMode="External"/><Relationship Id="rId82" Type="http://schemas.openxmlformats.org/officeDocument/2006/relationships/hyperlink" Target="https://www.instagram.com/tomasjirsa/" TargetMode="External"/><Relationship Id="rId81" Type="http://schemas.openxmlformats.org/officeDocument/2006/relationships/hyperlink" Target="https://www.senat.cz/senatori/index.php?lng=cz&amp;ke_dni=18.10.2024&amp;O=14&amp;par_3=171" TargetMode="External"/><Relationship Id="rId1" Type="http://schemas.openxmlformats.org/officeDocument/2006/relationships/hyperlink" Target="https://www.senat.cz/senatori/index.php?lng=cz&amp;ke_dni=18.10.2024&amp;O=14&amp;par_3=275" TargetMode="External"/><Relationship Id="rId2" Type="http://schemas.openxmlformats.org/officeDocument/2006/relationships/hyperlink" Target="https://www.instagram.com/lumiraschenbrenner/" TargetMode="External"/><Relationship Id="rId3" Type="http://schemas.openxmlformats.org/officeDocument/2006/relationships/hyperlink" Target="https://www.instagram.com/beautys_on_spot/" TargetMode="External"/><Relationship Id="rId149" Type="http://schemas.openxmlformats.org/officeDocument/2006/relationships/hyperlink" Target="https://www.senat.cz/senatori/index.php?lng=cz&amp;ke_dni=18.10.2024&amp;O=14&amp;par_3=172" TargetMode="External"/><Relationship Id="rId4" Type="http://schemas.openxmlformats.org/officeDocument/2006/relationships/hyperlink" Target="https://www.instagram.com/lumirtomanek/" TargetMode="External"/><Relationship Id="rId148" Type="http://schemas.openxmlformats.org/officeDocument/2006/relationships/hyperlink" Target="https://www.instagram.com/zdeneknytra2018/" TargetMode="External"/><Relationship Id="rId269" Type="http://schemas.openxmlformats.org/officeDocument/2006/relationships/hyperlink" Target="https://www.instagram.com/pearly_seconds/" TargetMode="External"/><Relationship Id="rId9" Type="http://schemas.openxmlformats.org/officeDocument/2006/relationships/hyperlink" Target="https://www.instagram.com/standabalik_dosenatu/" TargetMode="External"/><Relationship Id="rId143" Type="http://schemas.openxmlformats.org/officeDocument/2006/relationships/hyperlink" Target="https://www.instagram.com/mrackovavildumetzovajana/" TargetMode="External"/><Relationship Id="rId264" Type="http://schemas.openxmlformats.org/officeDocument/2006/relationships/hyperlink" Target="https://www.instagram.com/szz_krnov/" TargetMode="External"/><Relationship Id="rId142" Type="http://schemas.openxmlformats.org/officeDocument/2006/relationships/hyperlink" Target="https://www.senat.cz/senatori/index.php?lng=cz&amp;ke_dni=18.10.2024&amp;O=14&amp;par_3=370" TargetMode="External"/><Relationship Id="rId263" Type="http://schemas.openxmlformats.org/officeDocument/2006/relationships/hyperlink" Target="https://www.instagram.com/senatcz/" TargetMode="External"/><Relationship Id="rId141" Type="http://schemas.openxmlformats.org/officeDocument/2006/relationships/hyperlink" Target="https://www.instagram.com/lena_mlejnkova/" TargetMode="External"/><Relationship Id="rId262" Type="http://schemas.openxmlformats.org/officeDocument/2006/relationships/hyperlink" Target="https://www.senat.cz/senatori/index.php?lng=cz&amp;ke_dni=18.10.2024&amp;O=14&amp;par_3=305" TargetMode="External"/><Relationship Id="rId140" Type="http://schemas.openxmlformats.org/officeDocument/2006/relationships/hyperlink" Target="https://www.senat.cz/senatori/index.php?lng=cz&amp;ke_dni=18.10.2024&amp;O=14&amp;par_3=483" TargetMode="External"/><Relationship Id="rId261" Type="http://schemas.openxmlformats.org/officeDocument/2006/relationships/hyperlink" Target="https://www.instagram.com/senatcz/" TargetMode="External"/><Relationship Id="rId5" Type="http://schemas.openxmlformats.org/officeDocument/2006/relationships/hyperlink" Target="https://www.instagram.com/lindaaschenbrenner/" TargetMode="External"/><Relationship Id="rId147" Type="http://schemas.openxmlformats.org/officeDocument/2006/relationships/hyperlink" Target="https://www.senat.cz/senatori/index.php?lng=cz&amp;ke_dni=18.10.2024&amp;O=14&amp;par_3=307" TargetMode="External"/><Relationship Id="rId268" Type="http://schemas.openxmlformats.org/officeDocument/2006/relationships/hyperlink" Target="https://www.senat.cz/senatori/index.php?lng=cz&amp;ke_dni=18.10.2024&amp;O=14&amp;par_3=206" TargetMode="External"/><Relationship Id="rId6" Type="http://schemas.openxmlformats.org/officeDocument/2006/relationships/hyperlink" Target="https://www.instagram.com/blasfemia__/" TargetMode="External"/><Relationship Id="rId146" Type="http://schemas.openxmlformats.org/officeDocument/2006/relationships/hyperlink" Target="https://www.senat.cz/senatori/index.php?lng=cz&amp;ke_dni=18.10.2024&amp;O=14&amp;par_3=342" TargetMode="External"/><Relationship Id="rId267" Type="http://schemas.openxmlformats.org/officeDocument/2006/relationships/hyperlink" Target="https://www.instagram.com/iv.labdg/" TargetMode="External"/><Relationship Id="rId7" Type="http://schemas.openxmlformats.org/officeDocument/2006/relationships/hyperlink" Target="https://www.instagram.com/monika.aschenbrenner/" TargetMode="External"/><Relationship Id="rId145" Type="http://schemas.openxmlformats.org/officeDocument/2006/relationships/hyperlink" Target="https://www.instagram.com/tomas.navratil.opava/" TargetMode="External"/><Relationship Id="rId266" Type="http://schemas.openxmlformats.org/officeDocument/2006/relationships/hyperlink" Target="https://www.senat.cz/senatori/index.php?lng=cz&amp;ke_dni=18.10.2024&amp;O=14&amp;par_3=366" TargetMode="External"/><Relationship Id="rId8" Type="http://schemas.openxmlformats.org/officeDocument/2006/relationships/hyperlink" Target="https://www.senat.cz/senatori/index.php?lng=cz&amp;ke_dni=18.10.2024&amp;O=14&amp;par_3=480" TargetMode="External"/><Relationship Id="rId144" Type="http://schemas.openxmlformats.org/officeDocument/2006/relationships/hyperlink" Target="https://www.senat.cz/senatori/index.php?lng=cz&amp;ke_dni=18.10.2024&amp;O=14&amp;par_3=481" TargetMode="External"/><Relationship Id="rId265" Type="http://schemas.openxmlformats.org/officeDocument/2006/relationships/hyperlink" Target="https://www.instagram.com/instagram/" TargetMode="External"/><Relationship Id="rId73" Type="http://schemas.openxmlformats.org/officeDocument/2006/relationships/hyperlink" Target="https://www.senat.cz/senatori/index.php?lng=cz&amp;ke_dni=18.10.2024&amp;O=14&amp;par_3=240" TargetMode="External"/><Relationship Id="rId72" Type="http://schemas.openxmlformats.org/officeDocument/2006/relationships/hyperlink" Target="https://www.instagram.com/holasekjan_/" TargetMode="External"/><Relationship Id="rId75" Type="http://schemas.openxmlformats.org/officeDocument/2006/relationships/hyperlink" Target="https://www.instagram.com/hraba_z/" TargetMode="External"/><Relationship Id="rId74" Type="http://schemas.openxmlformats.org/officeDocument/2006/relationships/hyperlink" Target="https://www.senat.cz/senatori/index.php?lng=cz&amp;ke_dni=18.10.2024&amp;O=14&amp;par_3=324" TargetMode="External"/><Relationship Id="rId77" Type="http://schemas.openxmlformats.org/officeDocument/2006/relationships/hyperlink" Target="https://www.instagram.com/senatcz/" TargetMode="External"/><Relationship Id="rId260" Type="http://schemas.openxmlformats.org/officeDocument/2006/relationships/hyperlink" Target="https://www.instagram.com/tomas_tretina/" TargetMode="External"/><Relationship Id="rId76" Type="http://schemas.openxmlformats.org/officeDocument/2006/relationships/hyperlink" Target="https://www.senat.cz/senatori/index.php?lng=cz&amp;ke_dni=18.10.2024&amp;O=14&amp;par_3=340" TargetMode="External"/><Relationship Id="rId79" Type="http://schemas.openxmlformats.org/officeDocument/2006/relationships/hyperlink" Target="https://www.instagram.com/jaros428/" TargetMode="External"/><Relationship Id="rId78" Type="http://schemas.openxmlformats.org/officeDocument/2006/relationships/hyperlink" Target="https://www.instagram.com/jaroslavashallerova/" TargetMode="External"/><Relationship Id="rId71" Type="http://schemas.openxmlformats.org/officeDocument/2006/relationships/hyperlink" Target="https://www.senat.cz/senatori/index.php?lng=cz&amp;ke_dni=18.10.2024&amp;O=14&amp;par_3=345" TargetMode="External"/><Relationship Id="rId70" Type="http://schemas.openxmlformats.org/officeDocument/2006/relationships/hyperlink" Target="https://www.instagram.com/anaci_hnuti_ano/" TargetMode="External"/><Relationship Id="rId139" Type="http://schemas.openxmlformats.org/officeDocument/2006/relationships/hyperlink" Target="https://www.instagram.com/zdenekdanekart/" TargetMode="External"/><Relationship Id="rId138" Type="http://schemas.openxmlformats.org/officeDocument/2006/relationships/hyperlink" Target="https://www.instagram.com/instagram/" TargetMode="External"/><Relationship Id="rId259" Type="http://schemas.openxmlformats.org/officeDocument/2006/relationships/hyperlink" Target="https://www.instagram.com/tomastretina/" TargetMode="External"/><Relationship Id="rId137" Type="http://schemas.openxmlformats.org/officeDocument/2006/relationships/hyperlink" Target="https://www.instagram.com/hraba_z/" TargetMode="External"/><Relationship Id="rId258" Type="http://schemas.openxmlformats.org/officeDocument/2006/relationships/hyperlink" Target="https://www.senat.cz/senatori/index.php?lng=cz&amp;ke_dni=18.10.2024&amp;O=14&amp;par_3=348" TargetMode="External"/><Relationship Id="rId132" Type="http://schemas.openxmlformats.org/officeDocument/2006/relationships/hyperlink" Target="https://www.instagram.com/instagram/" TargetMode="External"/><Relationship Id="rId253" Type="http://schemas.openxmlformats.org/officeDocument/2006/relationships/hyperlink" Target="https://www.senat.cz/senatori/index.php?lng=cz&amp;ke_dni=18.10.2024&amp;O=14&amp;par_3=337" TargetMode="External"/><Relationship Id="rId131" Type="http://schemas.openxmlformats.org/officeDocument/2006/relationships/hyperlink" Target="https://www.instagram.com/senatcz/" TargetMode="External"/><Relationship Id="rId252" Type="http://schemas.openxmlformats.org/officeDocument/2006/relationships/hyperlink" Target="https://www.instagram.com/senatcz/" TargetMode="External"/><Relationship Id="rId130" Type="http://schemas.openxmlformats.org/officeDocument/2006/relationships/hyperlink" Target="https://www.instagram.com/mc_praha8/" TargetMode="External"/><Relationship Id="rId251" Type="http://schemas.openxmlformats.org/officeDocument/2006/relationships/hyperlink" Target="https://www.instagram.com/tomas_topfer_official_fanklub/" TargetMode="External"/><Relationship Id="rId250" Type="http://schemas.openxmlformats.org/officeDocument/2006/relationships/hyperlink" Target="https://www.instagram.com/pavelkarpiseksenator/" TargetMode="External"/><Relationship Id="rId136" Type="http://schemas.openxmlformats.org/officeDocument/2006/relationships/hyperlink" Target="https://www.instagram.com/senatcz/" TargetMode="External"/><Relationship Id="rId257" Type="http://schemas.openxmlformats.org/officeDocument/2006/relationships/hyperlink" Target="https://www.instagram.com/instagram/" TargetMode="External"/><Relationship Id="rId135" Type="http://schemas.openxmlformats.org/officeDocument/2006/relationships/hyperlink" Target="https://www.senat.cz/senatori/index.php?lng=cz&amp;ke_dni=18.10.2024&amp;O=14&amp;par_3=367" TargetMode="External"/><Relationship Id="rId256" Type="http://schemas.openxmlformats.org/officeDocument/2006/relationships/hyperlink" Target="https://www.instagram.com/zakova.h/" TargetMode="External"/><Relationship Id="rId134" Type="http://schemas.openxmlformats.org/officeDocument/2006/relationships/hyperlink" Target="https://www.instagram.com/ucp_senat/" TargetMode="External"/><Relationship Id="rId255" Type="http://schemas.openxmlformats.org/officeDocument/2006/relationships/hyperlink" Target="https://www.instagram.com/senatcz/" TargetMode="External"/><Relationship Id="rId133" Type="http://schemas.openxmlformats.org/officeDocument/2006/relationships/hyperlink" Target="https://www.instagram.com/vladimira_ludkova/" TargetMode="External"/><Relationship Id="rId254" Type="http://schemas.openxmlformats.org/officeDocument/2006/relationships/hyperlink" Target="https://www.instagram.com/ivotresl_senator/" TargetMode="External"/><Relationship Id="rId62" Type="http://schemas.openxmlformats.org/officeDocument/2006/relationships/hyperlink" Target="https://www.instagram.com/tomasgolansenator/" TargetMode="External"/><Relationship Id="rId61" Type="http://schemas.openxmlformats.org/officeDocument/2006/relationships/hyperlink" Target="https://www.senat.cz/senatori/index.php?lng=cz&amp;ke_dni=18.10.2024&amp;O=14&amp;par_3=312" TargetMode="External"/><Relationship Id="rId64" Type="http://schemas.openxmlformats.org/officeDocument/2006/relationships/hyperlink" Target="https://www.instagram.com/senatorzhor/" TargetMode="External"/><Relationship Id="rId63" Type="http://schemas.openxmlformats.org/officeDocument/2006/relationships/hyperlink" Target="https://www.senat.cz/senatori/index.php?lng=cz&amp;ke_dni=18.10.2024&amp;O=14&amp;par_3=346" TargetMode="External"/><Relationship Id="rId66" Type="http://schemas.openxmlformats.org/officeDocument/2006/relationships/hyperlink" Target="https://www.instagram.com/oldrichhajek24/" TargetMode="External"/><Relationship Id="rId172" Type="http://schemas.openxmlformats.org/officeDocument/2006/relationships/hyperlink" Target="https://www.instagram.com/senatcz/" TargetMode="External"/><Relationship Id="rId293" Type="http://schemas.openxmlformats.org/officeDocument/2006/relationships/hyperlink" Target="https://www.instagram.com/dostalondrejmep/" TargetMode="External"/><Relationship Id="rId65" Type="http://schemas.openxmlformats.org/officeDocument/2006/relationships/hyperlink" Target="https://www.senat.cz/senatori/index.php?lng=cz&amp;ke_dni=18.10.2024&amp;O=14&amp;par_3=482" TargetMode="External"/><Relationship Id="rId171" Type="http://schemas.openxmlformats.org/officeDocument/2006/relationships/hyperlink" Target="https://www.senat.cz/senatori/index.php?lng=cz&amp;ke_dni=18.10.2024&amp;O=14&amp;par_3=365" TargetMode="External"/><Relationship Id="rId292" Type="http://schemas.openxmlformats.org/officeDocument/2006/relationships/hyperlink" Target="https://www.instagram.com/mudr.ivandavid/" TargetMode="External"/><Relationship Id="rId68" Type="http://schemas.openxmlformats.org/officeDocument/2006/relationships/hyperlink" Target="https://www.instagram.com/oldrichhajek86/" TargetMode="External"/><Relationship Id="rId170" Type="http://schemas.openxmlformats.org/officeDocument/2006/relationships/hyperlink" Target="https://www.instagram.com/barta.miroslav/" TargetMode="External"/><Relationship Id="rId291" Type="http://schemas.openxmlformats.org/officeDocument/2006/relationships/hyperlink" Target="https://www.instagram.com/jaroslav_bzoch/" TargetMode="External"/><Relationship Id="rId67" Type="http://schemas.openxmlformats.org/officeDocument/2006/relationships/hyperlink" Target="https://www.instagram.com/_marek_novak/" TargetMode="External"/><Relationship Id="rId290" Type="http://schemas.openxmlformats.org/officeDocument/2006/relationships/hyperlink" Target="https://www.instagram.com/nikola.bartusek/" TargetMode="External"/><Relationship Id="rId60" Type="http://schemas.openxmlformats.org/officeDocument/2006/relationships/hyperlink" Target="https://www.instagram.com/pavelfischer/" TargetMode="External"/><Relationship Id="rId165" Type="http://schemas.openxmlformats.org/officeDocument/2006/relationships/hyperlink" Target="https://www.instagram.com/senator_ondrej_simetka/" TargetMode="External"/><Relationship Id="rId286" Type="http://schemas.openxmlformats.org/officeDocument/2006/relationships/hyperlink" Target="https://www.senat.cz/senatori/index.php?lng=cz&amp;ke_dni=18.10.2024&amp;O=14&amp;par_3=368" TargetMode="External"/><Relationship Id="rId69" Type="http://schemas.openxmlformats.org/officeDocument/2006/relationships/hyperlink" Target="https://www.instagram.com/oldrichhajek/" TargetMode="External"/><Relationship Id="rId164" Type="http://schemas.openxmlformats.org/officeDocument/2006/relationships/hyperlink" Target="https://www.senat.cz/senatori/index.php?lng=cz&amp;ke_dni=18.10.2024&amp;O=14&amp;par_3=361" TargetMode="External"/><Relationship Id="rId285" Type="http://schemas.openxmlformats.org/officeDocument/2006/relationships/hyperlink" Target="https://www.instagram.com/karelzitterbart/" TargetMode="External"/><Relationship Id="rId163" Type="http://schemas.openxmlformats.org/officeDocument/2006/relationships/hyperlink" Target="https://www.instagram.com/senatorka.helena.pesatova/" TargetMode="External"/><Relationship Id="rId284" Type="http://schemas.openxmlformats.org/officeDocument/2006/relationships/hyperlink" Target="https://www.instagram.com/zakova.h/" TargetMode="External"/><Relationship Id="rId162" Type="http://schemas.openxmlformats.org/officeDocument/2006/relationships/hyperlink" Target="https://www.senat.cz/senatori/index.php?lng=cz&amp;ke_dni=18.10.2024&amp;O=14&amp;par_3=352" TargetMode="External"/><Relationship Id="rId283" Type="http://schemas.openxmlformats.org/officeDocument/2006/relationships/hyperlink" Target="https://www.instagram.com/senatcz/" TargetMode="External"/><Relationship Id="rId169" Type="http://schemas.openxmlformats.org/officeDocument/2006/relationships/hyperlink" Target="https://www.instagram.com/mbalatka/" TargetMode="External"/><Relationship Id="rId168" Type="http://schemas.openxmlformats.org/officeDocument/2006/relationships/hyperlink" Target="https://www.instagram.com/senatcz/" TargetMode="External"/><Relationship Id="rId289" Type="http://schemas.openxmlformats.org/officeDocument/2006/relationships/hyperlink" Target="https://www.instagram.com/zakova.h/" TargetMode="External"/><Relationship Id="rId167" Type="http://schemas.openxmlformats.org/officeDocument/2006/relationships/hyperlink" Target="https://www.instagram.com/zakova.h/" TargetMode="External"/><Relationship Id="rId288" Type="http://schemas.openxmlformats.org/officeDocument/2006/relationships/hyperlink" Target="https://www.senat.cz/senatori/index.php?lng=cz&amp;ke_dni=18.10.2024&amp;O=14&amp;par_3=328" TargetMode="External"/><Relationship Id="rId166" Type="http://schemas.openxmlformats.org/officeDocument/2006/relationships/hyperlink" Target="https://www.senat.cz/senatori/index.php?lng=cz&amp;ke_dni=18.10.2024&amp;O=14&amp;par_3=336" TargetMode="External"/><Relationship Id="rId287" Type="http://schemas.openxmlformats.org/officeDocument/2006/relationships/hyperlink" Target="https://www.instagram.com/zwyrtekhamplova/" TargetMode="External"/><Relationship Id="rId51" Type="http://schemas.openxmlformats.org/officeDocument/2006/relationships/hyperlink" Target="https://www.instagram.com/brnojemujvesmir/" TargetMode="External"/><Relationship Id="rId50" Type="http://schemas.openxmlformats.org/officeDocument/2006/relationships/hyperlink" Target="https://www.instagram.com/jiri.drahos.official/" TargetMode="External"/><Relationship Id="rId53" Type="http://schemas.openxmlformats.org/officeDocument/2006/relationships/hyperlink" Target="https://www.senat.cz/senatori/index.php?lng=cz&amp;ke_dni=18.10.2024&amp;O=14&amp;par_3=355" TargetMode="External"/><Relationship Id="rId52" Type="http://schemas.openxmlformats.org/officeDocument/2006/relationships/hyperlink" Target="https://www.senat.cz/senatori/index.php?lng=cz&amp;ke_dni=18.10.2024&amp;O=14&amp;par_3=134" TargetMode="External"/><Relationship Id="rId55" Type="http://schemas.openxmlformats.org/officeDocument/2006/relationships/hyperlink" Target="https://www.instagram.com/thomaspurple/" TargetMode="External"/><Relationship Id="rId161" Type="http://schemas.openxmlformats.org/officeDocument/2006/relationships/hyperlink" Target="https://www.instagram.com/senatcz/" TargetMode="External"/><Relationship Id="rId282" Type="http://schemas.openxmlformats.org/officeDocument/2006/relationships/hyperlink" Target="https://www.senat.cz/senatori/index.php?lng=cz&amp;ke_dni=18.10.2024&amp;O=14&amp;par_3=349" TargetMode="External"/><Relationship Id="rId54" Type="http://schemas.openxmlformats.org/officeDocument/2006/relationships/hyperlink" Target="https://www.senat.cz/senatori/index.php?lng=cz&amp;ke_dni=18.10.2024&amp;O=14&amp;par_3=339" TargetMode="External"/><Relationship Id="rId160" Type="http://schemas.openxmlformats.org/officeDocument/2006/relationships/hyperlink" Target="https://www.instagram.com/honza_paparega/" TargetMode="External"/><Relationship Id="rId281" Type="http://schemas.openxmlformats.org/officeDocument/2006/relationships/hyperlink" Target="https://www.instagram.com/milosvystrcil/" TargetMode="External"/><Relationship Id="rId57" Type="http://schemas.openxmlformats.org/officeDocument/2006/relationships/hyperlink" Target="https://www.instagram.com/tomas_fiala/" TargetMode="External"/><Relationship Id="rId280" Type="http://schemas.openxmlformats.org/officeDocument/2006/relationships/hyperlink" Target="https://www.senat.cz/senatori/index.php?lng=cz&amp;ke_dni=18.10.2024&amp;O=14&amp;par_3=243" TargetMode="External"/><Relationship Id="rId56" Type="http://schemas.openxmlformats.org/officeDocument/2006/relationships/hyperlink" Target="https://www.instagram.com/fidzi97/" TargetMode="External"/><Relationship Id="rId159" Type="http://schemas.openxmlformats.org/officeDocument/2006/relationships/hyperlink" Target="https://www.senat.cz/senatori/index.php?lng=cz&amp;ke_dni=18.10.2024&amp;O=14&amp;par_3=357" TargetMode="External"/><Relationship Id="rId59" Type="http://schemas.openxmlformats.org/officeDocument/2006/relationships/hyperlink" Target="https://www.senat.cz/senatori/index.php?lng=cz&amp;ke_dni=18.10.2024&amp;O=14&amp;par_3=319" TargetMode="External"/><Relationship Id="rId154" Type="http://schemas.openxmlformats.org/officeDocument/2006/relationships/hyperlink" Target="https://www.instagram.com/senatstancz/" TargetMode="External"/><Relationship Id="rId275" Type="http://schemas.openxmlformats.org/officeDocument/2006/relationships/hyperlink" Target="https://www.instagram.com/agatajaromirasoukupa/" TargetMode="External"/><Relationship Id="rId58" Type="http://schemas.openxmlformats.org/officeDocument/2006/relationships/hyperlink" Target="https://www.instagram.com/fidzi333/" TargetMode="External"/><Relationship Id="rId153" Type="http://schemas.openxmlformats.org/officeDocument/2006/relationships/hyperlink" Target="https://www.instagram.com/m_ostadal/" TargetMode="External"/><Relationship Id="rId274" Type="http://schemas.openxmlformats.org/officeDocument/2006/relationships/hyperlink" Target="https://www.instagram.com/barboravitkova/" TargetMode="External"/><Relationship Id="rId152" Type="http://schemas.openxmlformats.org/officeDocument/2006/relationships/hyperlink" Target="https://www.senat.cz/senatori/index.php?lng=cz&amp;ke_dni=18.10.2024&amp;O=14&amp;par_3=351" TargetMode="External"/><Relationship Id="rId273" Type="http://schemas.openxmlformats.org/officeDocument/2006/relationships/hyperlink" Target="https://www.instagram.com/instagram/" TargetMode="External"/><Relationship Id="rId151" Type="http://schemas.openxmlformats.org/officeDocument/2006/relationships/hyperlink" Target="https://www.instagram.com/jirifrantisekoberfalzer/" TargetMode="External"/><Relationship Id="rId272" Type="http://schemas.openxmlformats.org/officeDocument/2006/relationships/hyperlink" Target="https://www.instagram.com/zelmiravitkova/" TargetMode="External"/><Relationship Id="rId158" Type="http://schemas.openxmlformats.org/officeDocument/2006/relationships/hyperlink" Target="https://www.instagram.com/mara.ostadal/" TargetMode="External"/><Relationship Id="rId279" Type="http://schemas.openxmlformats.org/officeDocument/2006/relationships/hyperlink" Target="https://www.instagram.com/jirivosecky/" TargetMode="External"/><Relationship Id="rId157" Type="http://schemas.openxmlformats.org/officeDocument/2006/relationships/hyperlink" Target="https://www.instagram.com/marekostadal/" TargetMode="External"/><Relationship Id="rId278" Type="http://schemas.openxmlformats.org/officeDocument/2006/relationships/hyperlink" Target="https://www.instagram.com/senatcz/" TargetMode="External"/><Relationship Id="rId156" Type="http://schemas.openxmlformats.org/officeDocument/2006/relationships/hyperlink" Target="https://www.instagram.com/senatcz/" TargetMode="External"/><Relationship Id="rId277" Type="http://schemas.openxmlformats.org/officeDocument/2006/relationships/hyperlink" Target="https://www.instagram.com/jiri_vosecky/" TargetMode="External"/><Relationship Id="rId155" Type="http://schemas.openxmlformats.org/officeDocument/2006/relationships/hyperlink" Target="https://www.instagram.com/zakova.h/" TargetMode="External"/><Relationship Id="rId276" Type="http://schemas.openxmlformats.org/officeDocument/2006/relationships/hyperlink" Target="https://www.senat.cz/senatori/index.php?lng=cz&amp;ke_dni=18.10.2024&amp;O=14&amp;par_3=282" TargetMode="External"/><Relationship Id="rId107" Type="http://schemas.openxmlformats.org/officeDocument/2006/relationships/hyperlink" Target="https://www.instagram.com/daniela.kovarova.735/" TargetMode="External"/><Relationship Id="rId228" Type="http://schemas.openxmlformats.org/officeDocument/2006/relationships/hyperlink" Target="https://www.instagram.com/davidsimekk/" TargetMode="External"/><Relationship Id="rId106" Type="http://schemas.openxmlformats.org/officeDocument/2006/relationships/hyperlink" Target="https://www.instagram.com/senatcz/" TargetMode="External"/><Relationship Id="rId227" Type="http://schemas.openxmlformats.org/officeDocument/2006/relationships/hyperlink" Target="https://www.instagram.com/senatdavid/" TargetMode="External"/><Relationship Id="rId105" Type="http://schemas.openxmlformats.org/officeDocument/2006/relationships/hyperlink" Target="https://www.senat.cz/senatori/index.php?lng=cz&amp;ke_dni=18.10.2024&amp;O=14&amp;par_3=358" TargetMode="External"/><Relationship Id="rId226" Type="http://schemas.openxmlformats.org/officeDocument/2006/relationships/hyperlink" Target="https://www.instagram.com/davidsimek/" TargetMode="External"/><Relationship Id="rId104" Type="http://schemas.openxmlformats.org/officeDocument/2006/relationships/hyperlink" Target="https://www.instagram.com/hanak_marvanova/" TargetMode="External"/><Relationship Id="rId225" Type="http://schemas.openxmlformats.org/officeDocument/2006/relationships/hyperlink" Target="https://www.instagram.com/simekd/" TargetMode="External"/><Relationship Id="rId109" Type="http://schemas.openxmlformats.org/officeDocument/2006/relationships/hyperlink" Target="https://www.instagram.com/senatcz/" TargetMode="External"/><Relationship Id="rId108" Type="http://schemas.openxmlformats.org/officeDocument/2006/relationships/hyperlink" Target="https://www.senat.cz/senatori/index.php?lng=cz&amp;ke_dni=18.10.2024&amp;O=14&amp;par_3=350" TargetMode="External"/><Relationship Id="rId229" Type="http://schemas.openxmlformats.org/officeDocument/2006/relationships/hyperlink" Target="https://www.senat.cz/senatori/index.php?lng=cz&amp;ke_dni=18.10.2024&amp;O=14&amp;par_3=353" TargetMode="External"/><Relationship Id="rId220" Type="http://schemas.openxmlformats.org/officeDocument/2006/relationships/hyperlink" Target="https://www.instagram.com/jansobotka1990/" TargetMode="External"/><Relationship Id="rId103" Type="http://schemas.openxmlformats.org/officeDocument/2006/relationships/hyperlink" Target="https://www.senat.cz/senatori/index.php?lng=cz&amp;ke_dni=18.10.2024&amp;O=14&amp;par_3=362" TargetMode="External"/><Relationship Id="rId224" Type="http://schemas.openxmlformats.org/officeDocument/2006/relationships/hyperlink" Target="https://www.instagram.com/senatcz/" TargetMode="External"/><Relationship Id="rId102" Type="http://schemas.openxmlformats.org/officeDocument/2006/relationships/hyperlink" Target="https://www.instagram.com/ucp_senat/" TargetMode="External"/><Relationship Id="rId223" Type="http://schemas.openxmlformats.org/officeDocument/2006/relationships/hyperlink" Target="https://www.senat.cz/senatori/index.php?lng=cz&amp;ke_dni=18.10.2024&amp;O=14&amp;par_3=474" TargetMode="External"/><Relationship Id="rId101" Type="http://schemas.openxmlformats.org/officeDocument/2006/relationships/hyperlink" Target="https://www.instagram.com/josef_klement/" TargetMode="External"/><Relationship Id="rId222" Type="http://schemas.openxmlformats.org/officeDocument/2006/relationships/hyperlink" Target="https://www.instagram.com/zbyneksykora/" TargetMode="External"/><Relationship Id="rId100" Type="http://schemas.openxmlformats.org/officeDocument/2006/relationships/hyperlink" Target="https://www.instagram.com/senatcz/" TargetMode="External"/><Relationship Id="rId221" Type="http://schemas.openxmlformats.org/officeDocument/2006/relationships/hyperlink" Target="https://www.senat.cz/senatori/index.php?lng=cz&amp;ke_dni=18.10.2024&amp;O=14&amp;par_3=463" TargetMode="External"/><Relationship Id="rId217" Type="http://schemas.openxmlformats.org/officeDocument/2006/relationships/hyperlink" Target="https://www.instagram.com/zakova.h/" TargetMode="External"/><Relationship Id="rId216" Type="http://schemas.openxmlformats.org/officeDocument/2006/relationships/hyperlink" Target="https://www.instagram.com/senatstancz/" TargetMode="External"/><Relationship Id="rId215" Type="http://schemas.openxmlformats.org/officeDocument/2006/relationships/hyperlink" Target="https://www.senat.cz/senatori/index.php?lng=cz&amp;ke_dni=18.10.2024&amp;O=14&amp;par_3=311" TargetMode="External"/><Relationship Id="rId214" Type="http://schemas.openxmlformats.org/officeDocument/2006/relationships/hyperlink" Target="https://www.instagram.com/jarmilakiszova/" TargetMode="External"/><Relationship Id="rId219" Type="http://schemas.openxmlformats.org/officeDocument/2006/relationships/hyperlink" Target="https://www.instagram.com/senatcz/" TargetMode="External"/><Relationship Id="rId218" Type="http://schemas.openxmlformats.org/officeDocument/2006/relationships/hyperlink" Target="https://www.instagram.com/pdm.msk/" TargetMode="External"/><Relationship Id="rId213" Type="http://schemas.openxmlformats.org/officeDocument/2006/relationships/hyperlink" Target="https://www.instagram.com/ladodgerwives/" TargetMode="External"/><Relationship Id="rId212" Type="http://schemas.openxmlformats.org/officeDocument/2006/relationships/hyperlink" Target="https://www.instagram.com/instagram/" TargetMode="External"/><Relationship Id="rId211" Type="http://schemas.openxmlformats.org/officeDocument/2006/relationships/hyperlink" Target="https://www.instagram.com/smotlachovaj/" TargetMode="External"/><Relationship Id="rId210" Type="http://schemas.openxmlformats.org/officeDocument/2006/relationships/hyperlink" Target="https://www.instagram.com/senatcz/" TargetMode="External"/><Relationship Id="rId129" Type="http://schemas.openxmlformats.org/officeDocument/2006/relationships/hyperlink" Target="https://www.senat.cz/senatori/index.php?lng=cz&amp;ke_dni=18.10.2024&amp;O=14&amp;par_3=465" TargetMode="External"/><Relationship Id="rId128" Type="http://schemas.openxmlformats.org/officeDocument/2006/relationships/hyperlink" Target="https://www.instagram.com/ondrejlochman/" TargetMode="External"/><Relationship Id="rId249" Type="http://schemas.openxmlformats.org/officeDocument/2006/relationships/hyperlink" Target="https://www.senat.cz/senatori/index.php?lng=cz&amp;ke_dni=18.10.2024&amp;O=14&amp;par_3=194" TargetMode="External"/><Relationship Id="rId127" Type="http://schemas.openxmlformats.org/officeDocument/2006/relationships/hyperlink" Target="https://www.senat.cz/senatori/index.php?lng=cz&amp;ke_dni=18.10.2024&amp;O=14&amp;par_3=470" TargetMode="External"/><Relationship Id="rId248" Type="http://schemas.openxmlformats.org/officeDocument/2006/relationships/hyperlink" Target="https://www.instagram.com/jan_tecl_senator/" TargetMode="External"/><Relationship Id="rId126" Type="http://schemas.openxmlformats.org/officeDocument/2006/relationships/hyperlink" Target="https://www.instagram.com/senatcz/" TargetMode="External"/><Relationship Id="rId247" Type="http://schemas.openxmlformats.org/officeDocument/2006/relationships/hyperlink" Target="https://www.senat.cz/senatori/index.php?lng=cz&amp;ke_dni=18.10.2024&amp;O=14&amp;par_3=325" TargetMode="External"/><Relationship Id="rId121" Type="http://schemas.openxmlformats.org/officeDocument/2006/relationships/hyperlink" Target="https://www.instagram.com/zamek_pobezovice/" TargetMode="External"/><Relationship Id="rId242" Type="http://schemas.openxmlformats.org/officeDocument/2006/relationships/hyperlink" Target="https://www.instagram.com/anaci_hnuti_ano/" TargetMode="External"/><Relationship Id="rId120" Type="http://schemas.openxmlformats.org/officeDocument/2006/relationships/hyperlink" Target="https://www.instagram.com/pirati.cz/" TargetMode="External"/><Relationship Id="rId241" Type="http://schemas.openxmlformats.org/officeDocument/2006/relationships/hyperlink" Target="https://www.instagram.com/ondrej_knotek/" TargetMode="External"/><Relationship Id="rId240" Type="http://schemas.openxmlformats.org/officeDocument/2006/relationships/hyperlink" Target="https://www.senat.cz/senatori/index.php?lng=cz&amp;ke_dni=18.10.2024&amp;O=14&amp;par_3=467" TargetMode="External"/><Relationship Id="rId125" Type="http://schemas.openxmlformats.org/officeDocument/2006/relationships/hyperlink" Target="https://www.instagram.com/zakova.h/" TargetMode="External"/><Relationship Id="rId246" Type="http://schemas.openxmlformats.org/officeDocument/2006/relationships/hyperlink" Target="https://www.instagram.com/ondrej_sterba/" TargetMode="External"/><Relationship Id="rId124" Type="http://schemas.openxmlformats.org/officeDocument/2006/relationships/hyperlink" Target="https://www.instagram.com/senatstancz/" TargetMode="External"/><Relationship Id="rId245" Type="http://schemas.openxmlformats.org/officeDocument/2006/relationships/hyperlink" Target="https://www.instagram.com/ondrashin/" TargetMode="External"/><Relationship Id="rId123" Type="http://schemas.openxmlformats.org/officeDocument/2006/relationships/hyperlink" Target="https://www.instagram.com/linhartzbynek/" TargetMode="External"/><Relationship Id="rId244" Type="http://schemas.openxmlformats.org/officeDocument/2006/relationships/hyperlink" Target="https://www.instagram.com/senatcz/" TargetMode="External"/><Relationship Id="rId122" Type="http://schemas.openxmlformats.org/officeDocument/2006/relationships/hyperlink" Target="https://www.senat.cz/senatori/index.php?lng=cz&amp;ke_dni=18.10.2024&amp;O=14&amp;par_3=281" TargetMode="External"/><Relationship Id="rId243" Type="http://schemas.openxmlformats.org/officeDocument/2006/relationships/hyperlink" Target="https://www.instagram.com/karin_podivinska/" TargetMode="External"/><Relationship Id="rId95" Type="http://schemas.openxmlformats.org/officeDocument/2006/relationships/hyperlink" Target="https://www.senat.cz/senatori/index.php?lng=cz&amp;ke_dni=18.10.2024&amp;O=14&amp;par_3=344" TargetMode="External"/><Relationship Id="rId94" Type="http://schemas.openxmlformats.org/officeDocument/2006/relationships/hyperlink" Target="https://www.instagram.com/lumirkantor/" TargetMode="External"/><Relationship Id="rId97" Type="http://schemas.openxmlformats.org/officeDocument/2006/relationships/hyperlink" Target="https://www.instagram.com/pavelkarnik/" TargetMode="External"/><Relationship Id="rId96" Type="http://schemas.openxmlformats.org/officeDocument/2006/relationships/hyperlink" Target="https://www.instagram.com/senatstancz/" TargetMode="External"/><Relationship Id="rId99" Type="http://schemas.openxmlformats.org/officeDocument/2006/relationships/hyperlink" Target="https://www.senat.cz/senatori/index.php?lng=cz&amp;ke_dni=18.10.2024&amp;O=14&amp;par_3=347" TargetMode="External"/><Relationship Id="rId98" Type="http://schemas.openxmlformats.org/officeDocument/2006/relationships/hyperlink" Target="https://www.instagram.com/senatcz/" TargetMode="External"/><Relationship Id="rId91" Type="http://schemas.openxmlformats.org/officeDocument/2006/relationships/hyperlink" Target="https://www.senat.cz/senatori/index.php?lng=cz&amp;ke_dni=18.10.2024&amp;O=14&amp;par_3=304" TargetMode="External"/><Relationship Id="rId90" Type="http://schemas.openxmlformats.org/officeDocument/2006/relationships/hyperlink" Target="https://www.instagram.com/senatcz/" TargetMode="External"/><Relationship Id="rId93" Type="http://schemas.openxmlformats.org/officeDocument/2006/relationships/hyperlink" Target="https://www.instagram.com/instagram/" TargetMode="External"/><Relationship Id="rId92" Type="http://schemas.openxmlformats.org/officeDocument/2006/relationships/hyperlink" Target="https://www.instagram.com/senatcz/" TargetMode="External"/><Relationship Id="rId118" Type="http://schemas.openxmlformats.org/officeDocument/2006/relationships/hyperlink" Target="https://www.instagram.com/anaci_hnuti_ano/" TargetMode="External"/><Relationship Id="rId239" Type="http://schemas.openxmlformats.org/officeDocument/2006/relationships/hyperlink" Target="https://www.instagram.com/petr.stepanek/" TargetMode="External"/><Relationship Id="rId117" Type="http://schemas.openxmlformats.org/officeDocument/2006/relationships/hyperlink" Target="https://www.instagram.com/malajankaa/" TargetMode="External"/><Relationship Id="rId238" Type="http://schemas.openxmlformats.org/officeDocument/2006/relationships/hyperlink" Target="https://www.instagram.com/senatcz/" TargetMode="External"/><Relationship Id="rId116" Type="http://schemas.openxmlformats.org/officeDocument/2006/relationships/hyperlink" Target="https://www.senat.cz/senatori/index.php?lng=cz&amp;ke_dni=18.10.2024&amp;O=14&amp;par_3=260" TargetMode="External"/><Relationship Id="rId237" Type="http://schemas.openxmlformats.org/officeDocument/2006/relationships/hyperlink" Target="https://www.instagram.com/zelenipraha/" TargetMode="External"/><Relationship Id="rId115" Type="http://schemas.openxmlformats.org/officeDocument/2006/relationships/hyperlink" Target="https://www.instagram.com/vaclavlaska/" TargetMode="External"/><Relationship Id="rId236" Type="http://schemas.openxmlformats.org/officeDocument/2006/relationships/hyperlink" Target="https://www.instagram.com/stepanek.senator/" TargetMode="External"/><Relationship Id="rId119" Type="http://schemas.openxmlformats.org/officeDocument/2006/relationships/hyperlink" Target="https://www.instagram.com/senatcz/" TargetMode="External"/><Relationship Id="rId110" Type="http://schemas.openxmlformats.org/officeDocument/2006/relationships/hyperlink" Target="https://www.senat.cz/senatori/index.php?lng=cz&amp;ke_dni=18.10.2024&amp;O=14&amp;par_3=461" TargetMode="External"/><Relationship Id="rId231" Type="http://schemas.openxmlformats.org/officeDocument/2006/relationships/hyperlink" Target="https://www.senat.cz/senatori/index.php?lng=cz&amp;ke_dni=18.10.2024&amp;O=14&amp;par_3=343" TargetMode="External"/><Relationship Id="rId230" Type="http://schemas.openxmlformats.org/officeDocument/2006/relationships/hyperlink" Target="https://www.instagram.com/senator_ondrej_simetka/" TargetMode="External"/><Relationship Id="rId114" Type="http://schemas.openxmlformats.org/officeDocument/2006/relationships/hyperlink" Target="https://www.senat.cz/senatori/index.php?lng=cz&amp;ke_dni=18.10.2024&amp;O=14&amp;par_3=278" TargetMode="External"/><Relationship Id="rId235" Type="http://schemas.openxmlformats.org/officeDocument/2006/relationships/hyperlink" Target="https://www.senat.cz/senatori/index.php?lng=cz&amp;ke_dni=18.10.2024&amp;O=14&amp;par_3=341" TargetMode="External"/><Relationship Id="rId113" Type="http://schemas.openxmlformats.org/officeDocument/2006/relationships/hyperlink" Target="https://www.instagram.com/echtkrsek/" TargetMode="External"/><Relationship Id="rId234" Type="http://schemas.openxmlformats.org/officeDocument/2006/relationships/hyperlink" Target="https://www.instagram.com/robert_slachta/" TargetMode="External"/><Relationship Id="rId112" Type="http://schemas.openxmlformats.org/officeDocument/2006/relationships/hyperlink" Target="https://www.senat.cz/senatori/index.php?lng=cz&amp;ke_dni=18.10.2024&amp;O=14&amp;par_3=364" TargetMode="External"/><Relationship Id="rId233" Type="http://schemas.openxmlformats.org/officeDocument/2006/relationships/hyperlink" Target="https://www.senat.cz/senatori/index.php?lng=cz&amp;ke_dni=18.10.2024&amp;O=14&amp;par_3=477" TargetMode="External"/><Relationship Id="rId111" Type="http://schemas.openxmlformats.org/officeDocument/2006/relationships/hyperlink" Target="https://www.instagram.com/miroslavkroc/" TargetMode="External"/><Relationship Id="rId232" Type="http://schemas.openxmlformats.org/officeDocument/2006/relationships/hyperlink" Target="https://www.instagram.com/adela_sipka/" TargetMode="External"/><Relationship Id="rId305" Type="http://schemas.openxmlformats.org/officeDocument/2006/relationships/hyperlink" Target="https://www.instagram.com/filipturekpresident/" TargetMode="External"/><Relationship Id="rId304" Type="http://schemas.openxmlformats.org/officeDocument/2006/relationships/hyperlink" Target="https://www.instagram.com/jermanovajaroslava/" TargetMode="External"/><Relationship Id="rId303" Type="http://schemas.openxmlformats.org/officeDocument/2006/relationships/hyperlink" Target="https://www.instagram.com/ludekniedermayer/" TargetMode="External"/><Relationship Id="rId302" Type="http://schemas.openxmlformats.org/officeDocument/2006/relationships/hyperlink" Target="https://www.instagram.com/danusenerudova/" TargetMode="External"/><Relationship Id="rId309" Type="http://schemas.openxmlformats.org/officeDocument/2006/relationships/drawing" Target="../drawings/drawing10.xml"/><Relationship Id="rId308" Type="http://schemas.openxmlformats.org/officeDocument/2006/relationships/hyperlink" Target="https://www.instagram.com/tomaszdechovsky/" TargetMode="External"/><Relationship Id="rId307" Type="http://schemas.openxmlformats.org/officeDocument/2006/relationships/hyperlink" Target="https://www.instagram.com/veronikavrecionova/" TargetMode="External"/><Relationship Id="rId306" Type="http://schemas.openxmlformats.org/officeDocument/2006/relationships/hyperlink" Target="https://www.instagram.com/alexandr_vondra/" TargetMode="External"/><Relationship Id="rId301" Type="http://schemas.openxmlformats.org/officeDocument/2006/relationships/hyperlink" Target="https://www.instagram.com/ondrejkrutilek/" TargetMode="External"/><Relationship Id="rId300" Type="http://schemas.openxmlformats.org/officeDocument/2006/relationships/hyperlink" Target="https://www.instagram.com/ondrej_kovarik_mep/" TargetMode="External"/><Relationship Id="rId206" Type="http://schemas.openxmlformats.org/officeDocument/2006/relationships/hyperlink" Target="https://www.instagram.com/senatcz/" TargetMode="External"/><Relationship Id="rId205" Type="http://schemas.openxmlformats.org/officeDocument/2006/relationships/hyperlink" Target="https://www.instagram.com/marek_slaby/" TargetMode="External"/><Relationship Id="rId204" Type="http://schemas.openxmlformats.org/officeDocument/2006/relationships/hyperlink" Target="https://www.instagram.com/marekslaby22/" TargetMode="External"/><Relationship Id="rId203" Type="http://schemas.openxmlformats.org/officeDocument/2006/relationships/hyperlink" Target="https://www.senat.cz/senatori/index.php?lng=cz&amp;ke_dni=18.10.2024&amp;O=14&amp;par_3=359" TargetMode="External"/><Relationship Id="rId209" Type="http://schemas.openxmlformats.org/officeDocument/2006/relationships/hyperlink" Target="https://www.senat.cz/senatori/index.php?lng=cz&amp;ke_dni=18.10.2024&amp;O=14&amp;par_3=363" TargetMode="External"/><Relationship Id="rId208" Type="http://schemas.openxmlformats.org/officeDocument/2006/relationships/hyperlink" Target="https://www.instagram.com/david_smoljak/" TargetMode="External"/><Relationship Id="rId207" Type="http://schemas.openxmlformats.org/officeDocument/2006/relationships/hyperlink" Target="https://www.senat.cz/senatori/index.php?lng=cz&amp;ke_dni=18.10.2024&amp;O=14&amp;par_3=334" TargetMode="External"/><Relationship Id="rId202" Type="http://schemas.openxmlformats.org/officeDocument/2006/relationships/hyperlink" Target="https://www.instagram.com/ondrej_knotek/" TargetMode="External"/><Relationship Id="rId201" Type="http://schemas.openxmlformats.org/officeDocument/2006/relationships/hyperlink" Target="https://www.instagram.com/anaci_hnuti_ano/" TargetMode="External"/><Relationship Id="rId200" Type="http://schemas.openxmlformats.org/officeDocument/2006/relationships/hyperlink" Target="https://www.senat.cz/senatori/index.php?lng=cz&amp;ke_dni=18.10.2024&amp;O=14&amp;par_3=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63"/>
    <col customWidth="1" min="2" max="2" width="93.75"/>
  </cols>
  <sheetData>
    <row r="1">
      <c r="A1" s="1" t="s">
        <v>0</v>
      </c>
      <c r="B1" s="2" t="s">
        <v>1</v>
      </c>
    </row>
    <row r="2">
      <c r="A2" s="1" t="s">
        <v>2</v>
      </c>
      <c r="B2" s="2" t="s">
        <v>3</v>
      </c>
    </row>
    <row r="3">
      <c r="A3" s="1" t="s">
        <v>4</v>
      </c>
      <c r="B3" s="2" t="s">
        <v>5</v>
      </c>
    </row>
    <row r="4">
      <c r="A4" s="1" t="s">
        <v>6</v>
      </c>
      <c r="B4" s="3" t="s">
        <v>7</v>
      </c>
    </row>
    <row r="5">
      <c r="A5" s="1" t="s">
        <v>8</v>
      </c>
      <c r="B5" s="2" t="s">
        <v>9</v>
      </c>
    </row>
    <row r="6">
      <c r="A6" s="1" t="s">
        <v>10</v>
      </c>
      <c r="B6" s="2" t="s">
        <v>11</v>
      </c>
    </row>
  </sheetData>
  <hyperlinks>
    <hyperlink r:id="rId1" ref="B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11.0"/>
    <col customWidth="1" min="2" max="2" width="7.63"/>
    <col customWidth="1" min="3" max="3" width="28.88"/>
    <col customWidth="1" min="4" max="30" width="21.38"/>
  </cols>
  <sheetData>
    <row r="1">
      <c r="A1" s="4"/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>
      <c r="A2" s="8" t="str">
        <f>'Статистика'!A2</f>
        <v>Poslanec</v>
      </c>
      <c r="B2" s="8" t="str">
        <f>'Статистика'!B2</f>
        <v>ANO</v>
      </c>
      <c r="C2" s="4" t="str">
        <f>'Статистика'!C2</f>
        <v>prof. MUDr. Adámková Věra</v>
      </c>
      <c r="D2" s="9"/>
      <c r="E2" s="9"/>
      <c r="F2" s="9"/>
      <c r="G2" s="9"/>
      <c r="H2" s="10"/>
      <c r="I2" s="9" t="s">
        <v>24</v>
      </c>
      <c r="J2" s="10"/>
      <c r="K2" s="9" t="s">
        <v>24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>
      <c r="A3" s="8" t="str">
        <f>'Статистика'!A3</f>
        <v>Poslanec</v>
      </c>
      <c r="B3" s="8" t="str">
        <f>'Статистика'!B3</f>
        <v>ANO</v>
      </c>
      <c r="C3" s="4" t="str">
        <f>'Статистика'!C3</f>
        <v>Ing. Babiš Andrej</v>
      </c>
      <c r="D3" s="9" t="s">
        <v>24</v>
      </c>
      <c r="E3" s="10"/>
      <c r="F3" s="10"/>
      <c r="G3" s="10"/>
      <c r="H3" s="10"/>
      <c r="I3" s="9" t="s">
        <v>25</v>
      </c>
      <c r="J3" s="10"/>
      <c r="K3" s="9" t="s">
        <v>24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>
      <c r="A4" s="8" t="str">
        <f>'Статистика'!A4</f>
        <v>Poslanec</v>
      </c>
      <c r="B4" s="8" t="str">
        <f>'Статистика'!B4</f>
        <v>ANO</v>
      </c>
      <c r="C4" s="4" t="str">
        <f>'Статистика'!C4</f>
        <v>Mgr. Babišová Andrea</v>
      </c>
      <c r="D4" s="10"/>
      <c r="E4" s="10"/>
      <c r="F4" s="10"/>
      <c r="G4" s="10"/>
      <c r="H4" s="10"/>
      <c r="I4" s="9" t="s">
        <v>25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>
      <c r="A5" s="8" t="str">
        <f>'Статистика'!A5</f>
        <v>Poslanec</v>
      </c>
      <c r="B5" s="8" t="str">
        <f>'Статистика'!B5</f>
        <v>ANO</v>
      </c>
      <c r="C5" s="11" t="str">
        <f>'Статистика'!C5</f>
        <v>Ing. Babka Ondřej</v>
      </c>
      <c r="D5" s="10"/>
      <c r="E5" s="10"/>
      <c r="F5" s="10"/>
      <c r="G5" s="10"/>
      <c r="H5" s="10"/>
      <c r="I5" s="9" t="s">
        <v>25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>
      <c r="A6" s="8" t="str">
        <f>'Статистика'!A6</f>
        <v>Poslanec</v>
      </c>
      <c r="B6" s="8" t="str">
        <f>'Статистика'!B6</f>
        <v>ANO</v>
      </c>
      <c r="C6" s="4" t="str">
        <f>'Статистика'!C6</f>
        <v>Ing. Bělica Josef</v>
      </c>
      <c r="D6" s="10"/>
      <c r="E6" s="10"/>
      <c r="F6" s="9" t="s">
        <v>26</v>
      </c>
      <c r="G6" s="9" t="s">
        <v>25</v>
      </c>
      <c r="H6" s="10"/>
      <c r="I6" s="9" t="s">
        <v>25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8" t="str">
        <f>'Статистика'!A7</f>
        <v>Poslanec</v>
      </c>
      <c r="B7" s="8" t="str">
        <f>'Статистика'!B7</f>
        <v>ANO</v>
      </c>
      <c r="C7" s="4" t="str">
        <f>'Статистика'!C7</f>
        <v>Mgr. Berkovcová Jana</v>
      </c>
      <c r="D7" s="10"/>
      <c r="E7" s="10"/>
      <c r="F7" s="10"/>
      <c r="G7" s="10"/>
      <c r="H7" s="10"/>
      <c r="I7" s="9" t="s">
        <v>25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>
      <c r="A8" s="8" t="str">
        <f>'Статистика'!A8</f>
        <v>Poslanec</v>
      </c>
      <c r="B8" s="8" t="str">
        <f>'Статистика'!B8</f>
        <v>ANO</v>
      </c>
      <c r="C8" s="4" t="str">
        <f>'Статистика'!C8</f>
        <v>Mgr. Berkovec Stanislav</v>
      </c>
      <c r="D8" s="10"/>
      <c r="E8" s="10"/>
      <c r="F8" s="10"/>
      <c r="G8" s="10"/>
      <c r="H8" s="10"/>
      <c r="I8" s="9" t="s">
        <v>25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>
      <c r="A9" s="8" t="str">
        <f>'Статистика'!A9</f>
        <v>Poslanec</v>
      </c>
      <c r="B9" s="8" t="str">
        <f>'Статистика'!B9</f>
        <v>ANO</v>
      </c>
      <c r="C9" s="4" t="str">
        <f>'Статистика'!C9</f>
        <v>Mgr. Brabec Richard</v>
      </c>
      <c r="D9" s="10"/>
      <c r="E9" s="10"/>
      <c r="F9" s="10"/>
      <c r="G9" s="10"/>
      <c r="H9" s="10"/>
      <c r="I9" s="9" t="s">
        <v>25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>
      <c r="A10" s="8" t="str">
        <f>'Статистика'!A10</f>
        <v>Poslanec</v>
      </c>
      <c r="B10" s="8" t="str">
        <f>'Статистика'!B10</f>
        <v>ANO</v>
      </c>
      <c r="C10" s="4" t="str">
        <f>'Статистика'!C10</f>
        <v>MUDr. Brázdil Milan</v>
      </c>
      <c r="D10" s="10"/>
      <c r="E10" s="10"/>
      <c r="F10" s="10"/>
      <c r="G10" s="10"/>
      <c r="H10" s="10"/>
      <c r="I10" s="9" t="s">
        <v>25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8" t="str">
        <f>'Статистика'!A11</f>
        <v>Poslanec</v>
      </c>
      <c r="B11" s="8" t="str">
        <f>'Статистика'!B11</f>
        <v>ANO</v>
      </c>
      <c r="C11" s="4" t="str">
        <f>'Статистика'!C11</f>
        <v>Ing. Brož Lubomír</v>
      </c>
      <c r="D11" s="10"/>
      <c r="E11" s="10"/>
      <c r="F11" s="10"/>
      <c r="G11" s="10"/>
      <c r="H11" s="10"/>
      <c r="I11" s="9" t="s">
        <v>25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>
      <c r="A12" s="8" t="str">
        <f>'Статистика'!A12</f>
        <v>Poslanec</v>
      </c>
      <c r="B12" s="8" t="str">
        <f>'Статистика'!B12</f>
        <v>ANO</v>
      </c>
      <c r="C12" s="4" t="str">
        <f>'Статистика'!C12</f>
        <v>Mgr. Dražilová Lenka</v>
      </c>
      <c r="D12" s="10"/>
      <c r="E12" s="10"/>
      <c r="F12" s="10"/>
      <c r="G12" s="10"/>
      <c r="H12" s="10"/>
      <c r="I12" s="9" t="s">
        <v>25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>
      <c r="A13" s="8" t="str">
        <f>'Статистика'!A13</f>
        <v>Poslanec</v>
      </c>
      <c r="B13" s="8" t="str">
        <f>'Статистика'!B13</f>
        <v>ANO</v>
      </c>
      <c r="C13" s="4" t="str">
        <f>'Статистика'!C13</f>
        <v>MUDr. Farhan Kamal</v>
      </c>
      <c r="D13" s="10"/>
      <c r="E13" s="10"/>
      <c r="F13" s="10"/>
      <c r="G13" s="10"/>
      <c r="H13" s="10"/>
      <c r="I13" s="9" t="s">
        <v>25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>
      <c r="A14" s="8" t="str">
        <f>'Статистика'!A14</f>
        <v>Poslanec</v>
      </c>
      <c r="B14" s="8" t="str">
        <f>'Статистика'!B14</f>
        <v>ANO</v>
      </c>
      <c r="C14" s="4" t="str">
        <f>'Статистика'!C14</f>
        <v>Mgr. Feranec Milan</v>
      </c>
      <c r="D14" s="10"/>
      <c r="E14" s="10"/>
      <c r="F14" s="10"/>
      <c r="G14" s="10"/>
      <c r="H14" s="10"/>
      <c r="I14" s="9" t="s">
        <v>25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>
      <c r="A15" s="8" t="str">
        <f>'Статистика'!A15</f>
        <v>Poslanec</v>
      </c>
      <c r="B15" s="8" t="str">
        <f>'Статистика'!B15</f>
        <v>ANO</v>
      </c>
      <c r="C15" s="4" t="str">
        <f>'Статистика'!C15</f>
        <v>Ing. Fialová Eva</v>
      </c>
      <c r="D15" s="10"/>
      <c r="E15" s="10"/>
      <c r="F15" s="10"/>
      <c r="G15" s="10"/>
      <c r="H15" s="10"/>
      <c r="I15" s="9" t="s">
        <v>25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8" t="str">
        <f>'Статистика'!A16</f>
        <v>Poslanec</v>
      </c>
      <c r="B16" s="8" t="str">
        <f>'Статистика'!B16</f>
        <v>ANO</v>
      </c>
      <c r="C16" s="4" t="str">
        <f>'Статистика'!C16</f>
        <v>Fischerová Romana</v>
      </c>
      <c r="D16" s="10"/>
      <c r="E16" s="10"/>
      <c r="F16" s="10"/>
      <c r="G16" s="10"/>
      <c r="H16" s="10"/>
      <c r="I16" s="9" t="s">
        <v>25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>
      <c r="A17" s="8" t="str">
        <f>'Статистика'!A17</f>
        <v>Poslanec</v>
      </c>
      <c r="B17" s="8" t="str">
        <f>'Статистика'!B17</f>
        <v>ANO</v>
      </c>
      <c r="C17" s="4" t="str">
        <f>'Статистика'!C17</f>
        <v>Ing. Fridrich Stanislav</v>
      </c>
      <c r="D17" s="10"/>
      <c r="E17" s="10"/>
      <c r="F17" s="10"/>
      <c r="G17" s="10"/>
      <c r="H17" s="10"/>
      <c r="I17" s="9" t="s">
        <v>25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>
      <c r="A18" s="8" t="str">
        <f>'Статистика'!A18</f>
        <v>Poslanec</v>
      </c>
      <c r="B18" s="8" t="str">
        <f>'Статистика'!B18</f>
        <v>ANO</v>
      </c>
      <c r="C18" s="4" t="str">
        <f>'Статистика'!C18</f>
        <v>Mgr. Hanzlíková Jana</v>
      </c>
      <c r="D18" s="10"/>
      <c r="E18" s="10"/>
      <c r="F18" s="10"/>
      <c r="G18" s="10"/>
      <c r="H18" s="10"/>
      <c r="I18" s="9" t="s">
        <v>25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>
      <c r="A19" s="8" t="str">
        <f>'Статистика'!A19</f>
        <v>Poslanec</v>
      </c>
      <c r="B19" s="8" t="str">
        <f>'Статистика'!B19</f>
        <v>ANO</v>
      </c>
      <c r="C19" s="4" t="str">
        <f>'Статистика'!C19</f>
        <v>doc. Ing. Havlíček Karel</v>
      </c>
      <c r="D19" s="10"/>
      <c r="E19" s="10"/>
      <c r="F19" s="10"/>
      <c r="G19" s="10"/>
      <c r="H19" s="10"/>
      <c r="I19" s="9" t="s">
        <v>25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>
      <c r="A20" s="8" t="str">
        <f>'Статистика'!A20</f>
        <v>Poslanec</v>
      </c>
      <c r="B20" s="8" t="str">
        <f>'Статистика'!B20</f>
        <v>ANO</v>
      </c>
      <c r="C20" s="4" t="str">
        <f>'Статистика'!C20</f>
        <v>PhDr. Helebrant Tomáš</v>
      </c>
      <c r="D20" s="10"/>
      <c r="E20" s="10"/>
      <c r="F20" s="10"/>
      <c r="G20" s="10"/>
      <c r="H20" s="10"/>
      <c r="I20" s="9" t="s">
        <v>25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>
      <c r="A21" s="8" t="str">
        <f>'Статистика'!A21</f>
        <v>Poslanec</v>
      </c>
      <c r="B21" s="8" t="str">
        <f>'Статистика'!B21</f>
        <v>ANO</v>
      </c>
      <c r="C21" s="4" t="str">
        <f>'Статистика'!C21</f>
        <v>PhDr. Hendrych Igor</v>
      </c>
      <c r="D21" s="10"/>
      <c r="E21" s="10"/>
      <c r="F21" s="10"/>
      <c r="G21" s="10"/>
      <c r="H21" s="10"/>
      <c r="I21" s="9" t="s">
        <v>25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>
      <c r="A22" s="8" t="str">
        <f>'Статистика'!A22</f>
        <v>Poslanec</v>
      </c>
      <c r="B22" s="8" t="str">
        <f>'Статистика'!B22</f>
        <v>ANO</v>
      </c>
      <c r="C22" s="4" t="str">
        <f>'Статистика'!C22</f>
        <v>prof. Ing. Jáč Ivan</v>
      </c>
      <c r="D22" s="10"/>
      <c r="E22" s="10"/>
      <c r="F22" s="10"/>
      <c r="G22" s="10"/>
      <c r="H22" s="10"/>
      <c r="I22" s="9" t="s">
        <v>25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>
      <c r="A23" s="8" t="str">
        <f>'Статистика'!A23</f>
        <v>Poslanec</v>
      </c>
      <c r="B23" s="8" t="str">
        <f>'Статистика'!B23</f>
        <v>ANO</v>
      </c>
      <c r="C23" s="4" t="str">
        <f>'Статистика'!C23</f>
        <v>MUDr. Janulík Miloslav</v>
      </c>
      <c r="D23" s="10"/>
      <c r="E23" s="10"/>
      <c r="F23" s="10"/>
      <c r="G23" s="10"/>
      <c r="H23" s="10"/>
      <c r="I23" s="9" t="s">
        <v>25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>
      <c r="A24" s="8" t="str">
        <f>'Статистика'!A24</f>
        <v>Poslanec</v>
      </c>
      <c r="B24" s="8" t="str">
        <f>'Статистика'!B24</f>
        <v>ANO</v>
      </c>
      <c r="C24" s="4" t="str">
        <f>'Статистика'!C24</f>
        <v>Ing. Juchelka Aleš</v>
      </c>
      <c r="D24" s="10"/>
      <c r="E24" s="10"/>
      <c r="F24" s="10"/>
      <c r="G24" s="10"/>
      <c r="H24" s="10"/>
      <c r="I24" s="9" t="s">
        <v>25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>
      <c r="A25" s="8" t="str">
        <f>'Статистика'!A25</f>
        <v>Poslanec</v>
      </c>
      <c r="B25" s="8" t="str">
        <f>'Статистика'!B25</f>
        <v>ANO</v>
      </c>
      <c r="C25" s="4" t="str">
        <f>'Статистика'!C25</f>
        <v>MUDr. Kasal David</v>
      </c>
      <c r="D25" s="10"/>
      <c r="E25" s="10"/>
      <c r="F25" s="10"/>
      <c r="G25" s="10"/>
      <c r="H25" s="10"/>
      <c r="I25" s="9" t="s">
        <v>25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>
      <c r="A26" s="8" t="str">
        <f>'Статистика'!A26</f>
        <v>Poslanec</v>
      </c>
      <c r="B26" s="8" t="str">
        <f>'Статистика'!B26</f>
        <v>ANO</v>
      </c>
      <c r="C26" s="4" t="str">
        <f>'Статистика'!C26</f>
        <v>Knechtová Lenka</v>
      </c>
      <c r="D26" s="10"/>
      <c r="E26" s="10"/>
      <c r="F26" s="10"/>
      <c r="G26" s="10"/>
      <c r="H26" s="10"/>
      <c r="I26" s="9" t="s">
        <v>25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>
      <c r="A27" s="8" t="str">
        <f>'Статистика'!A27</f>
        <v>Poslanec</v>
      </c>
      <c r="B27" s="8" t="str">
        <f>'Статистика'!B27</f>
        <v>ANO</v>
      </c>
      <c r="C27" s="4" t="str">
        <f>'Статистика'!C27</f>
        <v>Mgr. Kohoutek Tomáš</v>
      </c>
      <c r="D27" s="10"/>
      <c r="E27" s="10"/>
      <c r="F27" s="10"/>
      <c r="G27" s="10"/>
      <c r="H27" s="10"/>
      <c r="I27" s="9" t="s">
        <v>25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>
      <c r="A28" s="8" t="str">
        <f>'Статистика'!A28</f>
        <v>Poslanec</v>
      </c>
      <c r="B28" s="8" t="str">
        <f>'Статистика'!B28</f>
        <v>ANO</v>
      </c>
      <c r="C28" s="4" t="str">
        <f>'Статистика'!C28</f>
        <v>Ing. Kolovratník Martin</v>
      </c>
      <c r="D28" s="10"/>
      <c r="E28" s="10"/>
      <c r="F28" s="10"/>
      <c r="G28" s="10"/>
      <c r="H28" s="10"/>
      <c r="I28" s="9" t="s">
        <v>25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>
      <c r="A29" s="8" t="str">
        <f>'Статистика'!A29</f>
        <v>Poslanec</v>
      </c>
      <c r="B29" s="8" t="str">
        <f>'Статистика'!B29</f>
        <v>ANO</v>
      </c>
      <c r="C29" s="4" t="str">
        <f>'Статистика'!C29</f>
        <v>Ing. Kott Josef</v>
      </c>
      <c r="D29" s="10"/>
      <c r="E29" s="10"/>
      <c r="F29" s="10"/>
      <c r="G29" s="10"/>
      <c r="H29" s="10"/>
      <c r="I29" s="9" t="s">
        <v>25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>
      <c r="A30" s="8" t="str">
        <f>'Статистика'!A30</f>
        <v>Poslanec</v>
      </c>
      <c r="B30" s="8" t="str">
        <f>'Статистика'!B30</f>
        <v>ANO</v>
      </c>
      <c r="C30" s="4" t="str">
        <f>'Статистика'!C30</f>
        <v>Králíček Robert</v>
      </c>
      <c r="D30" s="10"/>
      <c r="E30" s="10"/>
      <c r="F30" s="10"/>
      <c r="G30" s="10"/>
      <c r="H30" s="10"/>
      <c r="I30" s="9" t="s">
        <v>25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>
      <c r="A31" s="8" t="str">
        <f>'Статистика'!A31</f>
        <v>Poslanec</v>
      </c>
      <c r="B31" s="8" t="str">
        <f>'Статистика'!B31</f>
        <v>ANO</v>
      </c>
      <c r="C31" s="4" t="str">
        <f>'Статистика'!C31</f>
        <v>Ing. Kubíček Roman</v>
      </c>
      <c r="D31" s="10"/>
      <c r="E31" s="10"/>
      <c r="F31" s="10"/>
      <c r="G31" s="10"/>
      <c r="H31" s="10"/>
      <c r="I31" s="9" t="s">
        <v>24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>
      <c r="A32" s="8" t="str">
        <f>'Статистика'!A32</f>
        <v>Poslanec</v>
      </c>
      <c r="B32" s="8" t="str">
        <f>'Статистика'!B32</f>
        <v>ANO</v>
      </c>
      <c r="C32" s="4" t="str">
        <f>'Статистика'!C32</f>
        <v>Ing. Kubík Jan</v>
      </c>
      <c r="D32" s="10"/>
      <c r="E32" s="10"/>
      <c r="F32" s="10"/>
      <c r="G32" s="10"/>
      <c r="H32" s="10"/>
      <c r="I32" s="9" t="s">
        <v>25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>
      <c r="A33" s="8" t="str">
        <f>'Статистика'!A33</f>
        <v>Poslanec</v>
      </c>
      <c r="B33" s="8" t="str">
        <f>'Статистика'!B33</f>
        <v>ANO</v>
      </c>
      <c r="C33" s="4" t="str">
        <f>'Статистика'!C33</f>
        <v>Ing. Kukla Martin</v>
      </c>
      <c r="D33" s="10"/>
      <c r="E33" s="10"/>
      <c r="F33" s="10"/>
      <c r="G33" s="10"/>
      <c r="H33" s="10"/>
      <c r="I33" s="9" t="s">
        <v>25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>
      <c r="A34" s="8" t="str">
        <f>'Статистика'!A34</f>
        <v>Poslanec</v>
      </c>
      <c r="B34" s="8" t="str">
        <f>'Статистика'!B34</f>
        <v>ANO</v>
      </c>
      <c r="C34" s="4" t="str">
        <f>'Статистика'!C34</f>
        <v>Mgr. Bc. Lang Hubert</v>
      </c>
      <c r="D34" s="10"/>
      <c r="E34" s="10"/>
      <c r="F34" s="10"/>
      <c r="G34" s="10"/>
      <c r="H34" s="10"/>
      <c r="I34" s="9" t="s">
        <v>25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>
      <c r="A35" s="8" t="str">
        <f>'Статистика'!A35</f>
        <v>Poslanec</v>
      </c>
      <c r="B35" s="8" t="str">
        <f>'Статистика'!B35</f>
        <v>ANO</v>
      </c>
      <c r="C35" s="4" t="str">
        <f>'Статистика'!C35</f>
        <v>PhDr. Mádlová Ivana</v>
      </c>
      <c r="D35" s="10"/>
      <c r="E35" s="10"/>
      <c r="F35" s="10"/>
      <c r="G35" s="10"/>
      <c r="H35" s="10"/>
      <c r="I35" s="9" t="s">
        <v>25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>
      <c r="A36" s="8" t="str">
        <f>'Статистика'!A36</f>
        <v>Poslanec</v>
      </c>
      <c r="B36" s="8" t="str">
        <f>'Статистика'!B36</f>
        <v>ANO</v>
      </c>
      <c r="C36" s="4" t="str">
        <f>'Статистика'!C36</f>
        <v>Mgr. Ing. Taťána Malá</v>
      </c>
      <c r="D36" s="10"/>
      <c r="E36" s="10"/>
      <c r="F36" s="10"/>
      <c r="G36" s="10"/>
      <c r="H36" s="10"/>
      <c r="I36" s="9" t="s">
        <v>25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>
      <c r="A37" s="8" t="str">
        <f>'Статистика'!A37</f>
        <v>Poslanec</v>
      </c>
      <c r="B37" s="8" t="str">
        <f>'Статистика'!B37</f>
        <v>ANO</v>
      </c>
      <c r="C37" s="4" t="str">
        <f>'Статистика'!C37</f>
        <v>MUDr. Mašek Jiří</v>
      </c>
      <c r="D37" s="10"/>
      <c r="E37" s="10"/>
      <c r="F37" s="10"/>
      <c r="G37" s="9" t="s">
        <v>25</v>
      </c>
      <c r="H37" s="10"/>
      <c r="I37" s="9" t="s">
        <v>26</v>
      </c>
      <c r="J37" s="10"/>
      <c r="K37" s="10"/>
      <c r="L37" s="10"/>
      <c r="M37" s="9" t="s">
        <v>25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>
      <c r="A38" s="8" t="str">
        <f>'Статистика'!A38</f>
        <v>Poslanec</v>
      </c>
      <c r="B38" s="8" t="str">
        <f>'Статистика'!B38</f>
        <v>ANO</v>
      </c>
      <c r="C38" s="4" t="str">
        <f>'Статистика'!C38</f>
        <v>Mgr. Metnar Lubomír</v>
      </c>
      <c r="D38" s="10"/>
      <c r="E38" s="10"/>
      <c r="F38" s="10"/>
      <c r="G38" s="10"/>
      <c r="H38" s="10"/>
      <c r="I38" s="9" t="s">
        <v>25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>
      <c r="A39" s="8" t="str">
        <f>'Статистика'!A39</f>
        <v>Poslanec</v>
      </c>
      <c r="B39" s="8" t="str">
        <f>'Статистика'!B39</f>
        <v>ANO</v>
      </c>
      <c r="C39" s="4" t="str">
        <f>'Статистика'!C39</f>
        <v>Váňa Josef</v>
      </c>
      <c r="D39" s="10"/>
      <c r="E39" s="10"/>
      <c r="F39" s="10"/>
      <c r="G39" s="9" t="s">
        <v>25</v>
      </c>
      <c r="H39" s="10"/>
      <c r="I39" s="9" t="s">
        <v>26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>
      <c r="A40" s="8" t="str">
        <f>'Статистика'!A40</f>
        <v>Poslanec</v>
      </c>
      <c r="B40" s="8" t="str">
        <f>'Статистика'!B40</f>
        <v>ANO</v>
      </c>
      <c r="C40" s="4" t="str">
        <f>'Статистика'!C40</f>
        <v>Ing. Nacher Patrik</v>
      </c>
      <c r="D40" s="10"/>
      <c r="E40" s="10"/>
      <c r="F40" s="10"/>
      <c r="G40" s="10"/>
      <c r="H40" s="10"/>
      <c r="I40" s="9" t="s">
        <v>24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8" t="str">
        <f>'Статистика'!A41</f>
        <v>Poslanec</v>
      </c>
      <c r="B41" s="8" t="str">
        <f>'Статистика'!B41</f>
        <v>ANO</v>
      </c>
      <c r="C41" s="4" t="str">
        <f>'Статистика'!C41</f>
        <v>Mgr. Novák Marek</v>
      </c>
      <c r="D41" s="10"/>
      <c r="E41" s="10"/>
      <c r="F41" s="10"/>
      <c r="G41" s="10"/>
      <c r="H41" s="10"/>
      <c r="I41" s="9" t="s">
        <v>24</v>
      </c>
      <c r="J41" s="10"/>
      <c r="K41" s="10"/>
      <c r="L41" s="9" t="s">
        <v>24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>
      <c r="A42" s="8" t="str">
        <f>'Статистика'!A42</f>
        <v>Poslanec</v>
      </c>
      <c r="B42" s="8" t="str">
        <f>'Статистика'!B42</f>
        <v>ANO</v>
      </c>
      <c r="C42" s="4" t="str">
        <f>'Статистика'!C42</f>
        <v>Ing. Oborná Monika</v>
      </c>
      <c r="D42" s="10"/>
      <c r="E42" s="10"/>
      <c r="F42" s="10"/>
      <c r="G42" s="10"/>
      <c r="H42" s="10"/>
      <c r="I42" s="9" t="s">
        <v>25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>
      <c r="A43" s="8" t="str">
        <f>'Статистика'!A43</f>
        <v>Poslanec</v>
      </c>
      <c r="B43" s="8" t="str">
        <f>'Статистика'!B43</f>
        <v>ANO</v>
      </c>
      <c r="C43" s="4" t="str">
        <f>'Статистика'!C43</f>
        <v>Okleštěk Ladislav</v>
      </c>
      <c r="D43" s="10"/>
      <c r="E43" s="10"/>
      <c r="F43" s="10"/>
      <c r="G43" s="10"/>
      <c r="H43" s="10"/>
      <c r="I43" s="9" t="s">
        <v>25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>
      <c r="A44" s="8" t="str">
        <f>'Статистика'!A44</f>
        <v>Poslanec</v>
      </c>
      <c r="B44" s="8" t="str">
        <f>'Статистика'!B44</f>
        <v>ANO</v>
      </c>
      <c r="C44" s="4" t="str">
        <f>'Статистика'!C44</f>
        <v>Oulehlová Renata</v>
      </c>
      <c r="D44" s="10"/>
      <c r="E44" s="10"/>
      <c r="F44" s="10"/>
      <c r="G44" s="10"/>
      <c r="H44" s="10"/>
      <c r="I44" s="9" t="s">
        <v>25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>
      <c r="A45" s="8" t="str">
        <f>'Статистика'!A45</f>
        <v>Poslanec</v>
      </c>
      <c r="B45" s="8" t="str">
        <f>'Статистика'!B45</f>
        <v>ANO</v>
      </c>
      <c r="C45" s="4" t="str">
        <f>'Статистика'!C45</f>
        <v>Ing. Ožanová Zuzana</v>
      </c>
      <c r="D45" s="10"/>
      <c r="E45" s="10"/>
      <c r="F45" s="10"/>
      <c r="G45" s="10"/>
      <c r="H45" s="10"/>
      <c r="I45" s="9" t="s">
        <v>25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8" t="str">
        <f>'Статистика'!A46</f>
        <v>Poslanec</v>
      </c>
      <c r="B46" s="8" t="str">
        <f>'Статистика'!B46</f>
        <v>ANO</v>
      </c>
      <c r="C46" s="4" t="str">
        <f>'Статистика'!C46</f>
        <v>Mgr. Pastuchová Jana</v>
      </c>
      <c r="D46" s="10"/>
      <c r="E46" s="10"/>
      <c r="F46" s="10"/>
      <c r="G46" s="10"/>
      <c r="H46" s="10"/>
      <c r="I46" s="9" t="s">
        <v>25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8" t="str">
        <f>'Статистика'!A47</f>
        <v>Poslanec</v>
      </c>
      <c r="B47" s="8" t="str">
        <f>'Статистика'!B47</f>
        <v>ANO</v>
      </c>
      <c r="C47" s="4" t="str">
        <f>'Статистика'!C47</f>
        <v>Ing. Peštová Berenika</v>
      </c>
      <c r="D47" s="10"/>
      <c r="E47" s="10"/>
      <c r="F47" s="10"/>
      <c r="G47" s="10"/>
      <c r="H47" s="10"/>
      <c r="I47" s="9" t="s">
        <v>24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8" t="str">
        <f>'Статистика'!A48</f>
        <v>Poslanec</v>
      </c>
      <c r="B48" s="8" t="str">
        <f>'Статистика'!B48</f>
        <v>ANO</v>
      </c>
      <c r="C48" s="4" t="str">
        <f>'Статистика'!C48</f>
        <v>Ing. Petrtýl František</v>
      </c>
      <c r="D48" s="10"/>
      <c r="E48" s="10"/>
      <c r="F48" s="10"/>
      <c r="G48" s="10"/>
      <c r="H48" s="10"/>
      <c r="I48" s="9" t="s">
        <v>25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8" t="str">
        <f>'Статистика'!A49</f>
        <v>Poslanec</v>
      </c>
      <c r="B49" s="8" t="str">
        <f>'Статистика'!B49</f>
        <v>ANO</v>
      </c>
      <c r="C49" s="4" t="str">
        <f>'Статистика'!C49</f>
        <v>Pražák David</v>
      </c>
      <c r="D49" s="10"/>
      <c r="E49" s="10"/>
      <c r="F49" s="10"/>
      <c r="G49" s="10"/>
      <c r="H49" s="10"/>
      <c r="I49" s="9" t="s">
        <v>25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8" t="str">
        <f>'Статистика'!A50</f>
        <v>Poslanec</v>
      </c>
      <c r="B50" s="8" t="str">
        <f>'Статистика'!B50</f>
        <v>ANO</v>
      </c>
      <c r="C50" s="4" t="str">
        <f>'Статистика'!C50</f>
        <v>prof. Ing. Rais Karel</v>
      </c>
      <c r="D50" s="10"/>
      <c r="E50" s="10"/>
      <c r="F50" s="10"/>
      <c r="G50" s="10"/>
      <c r="H50" s="10"/>
      <c r="I50" s="9" t="s">
        <v>25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8" t="str">
        <f>'Статистика'!A51</f>
        <v>Poslanec</v>
      </c>
      <c r="B51" s="8" t="str">
        <f>'Статистика'!B51</f>
        <v>ANO</v>
      </c>
      <c r="C51" s="4" t="str">
        <f>'Статистика'!C51</f>
        <v>Michal Ratiborský</v>
      </c>
      <c r="D51" s="10"/>
      <c r="E51" s="10"/>
      <c r="F51" s="10"/>
      <c r="G51" s="10"/>
      <c r="H51" s="10"/>
      <c r="I51" s="9" t="s">
        <v>25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8" t="str">
        <f>'Статистика'!A52</f>
        <v>Poslanec</v>
      </c>
      <c r="B52" s="8" t="str">
        <f>'Статистика'!B52</f>
        <v>ANO</v>
      </c>
      <c r="C52" s="4" t="str">
        <f>'Статистика'!C52</f>
        <v>Mgr. Bc. et Bc. et Bc. Richter Jan</v>
      </c>
      <c r="D52" s="10"/>
      <c r="E52" s="10"/>
      <c r="F52" s="10"/>
      <c r="G52" s="10"/>
      <c r="H52" s="10"/>
      <c r="I52" s="9" t="s">
        <v>25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8" t="str">
        <f>'Статистика'!A53</f>
        <v>Poslanec</v>
      </c>
      <c r="B53" s="8" t="str">
        <f>'Статистика'!B53</f>
        <v>ANO</v>
      </c>
      <c r="C53" s="4" t="str">
        <f>'Статистика'!C53</f>
        <v>Ing. Růžička Pavel</v>
      </c>
      <c r="D53" s="10"/>
      <c r="E53" s="10"/>
      <c r="F53" s="10"/>
      <c r="G53" s="10"/>
      <c r="H53" s="10"/>
      <c r="I53" s="9" t="s">
        <v>25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8" t="str">
        <f>'Статистика'!A54</f>
        <v>Poslanec</v>
      </c>
      <c r="B54" s="8" t="str">
        <f>'Статистика'!B54</f>
        <v>ANO</v>
      </c>
      <c r="C54" s="4" t="str">
        <f>'Статистика'!C54</f>
        <v>Ing. Ryba Drahoslav</v>
      </c>
      <c r="D54" s="10"/>
      <c r="E54" s="10"/>
      <c r="F54" s="10"/>
      <c r="G54" s="10"/>
      <c r="H54" s="10"/>
      <c r="I54" s="9" t="s">
        <v>25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8" t="str">
        <f>'Статистика'!A55</f>
        <v>Poslanec</v>
      </c>
      <c r="B55" s="8" t="str">
        <f>'Статистика'!B55</f>
        <v>ANO</v>
      </c>
      <c r="C55" s="4" t="str">
        <f>'Статистика'!C55</f>
        <v>Sadovský Petr</v>
      </c>
      <c r="D55" s="10"/>
      <c r="E55" s="10"/>
      <c r="F55" s="10"/>
      <c r="G55" s="10"/>
      <c r="H55" s="10"/>
      <c r="I55" s="9" t="s">
        <v>25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8" t="str">
        <f>'Статистика'!A56</f>
        <v>Poslanec</v>
      </c>
      <c r="B56" s="8" t="str">
        <f>'Статистика'!B56</f>
        <v>ANO</v>
      </c>
      <c r="C56" s="4" t="str">
        <f>'Статистика'!C56</f>
        <v>JUDr. Schillerová Alena</v>
      </c>
      <c r="D56" s="10"/>
      <c r="E56" s="10"/>
      <c r="F56" s="10"/>
      <c r="G56" s="10"/>
      <c r="H56" s="10"/>
      <c r="I56" s="9" t="s">
        <v>25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8" t="str">
        <f>'Статистика'!A57</f>
        <v>Poslanec</v>
      </c>
      <c r="B57" s="8" t="str">
        <f>'Статистика'!B57</f>
        <v>ANO</v>
      </c>
      <c r="C57" s="4" t="str">
        <f>'Статистика'!C57</f>
        <v>Ing. Strýček Jiří</v>
      </c>
      <c r="D57" s="10"/>
      <c r="E57" s="10"/>
      <c r="F57" s="10"/>
      <c r="G57" s="10"/>
      <c r="H57" s="10"/>
      <c r="I57" s="9" t="s">
        <v>25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8" t="str">
        <f>'Статистика'!A58</f>
        <v>Poslanec</v>
      </c>
      <c r="B58" s="8" t="str">
        <f>'Статистика'!B58</f>
        <v>ANO</v>
      </c>
      <c r="C58" s="4" t="str">
        <f>'Статистика'!C58</f>
        <v>Mgr. Stržínek Robert</v>
      </c>
      <c r="D58" s="10"/>
      <c r="E58" s="10"/>
      <c r="F58" s="10"/>
      <c r="G58" s="10"/>
      <c r="H58" s="10"/>
      <c r="I58" s="9" t="s">
        <v>25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8" t="str">
        <f>'Статистика'!A59</f>
        <v>Poslanec</v>
      </c>
      <c r="B59" s="8" t="str">
        <f>'Статистика'!B59</f>
        <v>ANO</v>
      </c>
      <c r="C59" s="4" t="str">
        <f>'Статистика'!C59</f>
        <v>prof. MUDr. Špičák Julius</v>
      </c>
      <c r="D59" s="10"/>
      <c r="E59" s="10"/>
      <c r="F59" s="10"/>
      <c r="G59" s="10"/>
      <c r="H59" s="10"/>
      <c r="I59" s="9" t="s">
        <v>25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8" t="str">
        <f>'Статистика'!A60</f>
        <v>Poslanec</v>
      </c>
      <c r="B60" s="8" t="str">
        <f>'Статистика'!B60</f>
        <v>ANO</v>
      </c>
      <c r="C60" s="4" t="str">
        <f>'Статистика'!C60</f>
        <v>Štolpa David</v>
      </c>
      <c r="D60" s="10"/>
      <c r="E60" s="10"/>
      <c r="F60" s="10"/>
      <c r="G60" s="10"/>
      <c r="H60" s="10"/>
      <c r="I60" s="9" t="s">
        <v>25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8" t="str">
        <f>'Статистика'!A61</f>
        <v>Poslanec</v>
      </c>
      <c r="B61" s="8" t="str">
        <f>'Статистика'!B61</f>
        <v>ANO</v>
      </c>
      <c r="C61" s="4" t="str">
        <f>'Статистика'!C61</f>
        <v>Ing. Tureček Karel</v>
      </c>
      <c r="D61" s="10"/>
      <c r="E61" s="10"/>
      <c r="F61" s="10"/>
      <c r="G61" s="10"/>
      <c r="H61" s="10"/>
      <c r="I61" s="9" t="s">
        <v>25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8" t="str">
        <f>'Статистика'!A62</f>
        <v>Poslanec</v>
      </c>
      <c r="B62" s="8" t="str">
        <f>'Статистика'!B62</f>
        <v>ANO</v>
      </c>
      <c r="C62" s="4" t="str">
        <f>'Статистика'!C62</f>
        <v>prof. JUDr. Válková Helena</v>
      </c>
      <c r="D62" s="10"/>
      <c r="E62" s="10"/>
      <c r="F62" s="10"/>
      <c r="G62" s="10"/>
      <c r="H62" s="10"/>
      <c r="I62" s="9" t="s">
        <v>25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8" t="str">
        <f>'Статистика'!A63</f>
        <v>Poslanec</v>
      </c>
      <c r="B63" s="8" t="str">
        <f>'Статистика'!B63</f>
        <v>ANO</v>
      </c>
      <c r="C63" s="4" t="str">
        <f>'Статистика'!C63</f>
        <v>Ing. Volný Jan</v>
      </c>
      <c r="D63" s="10"/>
      <c r="E63" s="10"/>
      <c r="F63" s="10"/>
      <c r="G63" s="10"/>
      <c r="H63" s="10"/>
      <c r="I63" s="9" t="s">
        <v>25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8" t="str">
        <f>'Статистика'!A64</f>
        <v>Poslanec</v>
      </c>
      <c r="B64" s="8" t="str">
        <f>'Статистика'!B64</f>
        <v>ANO</v>
      </c>
      <c r="C64" s="4" t="str">
        <f>'Статистика'!C64</f>
        <v>Mgr. Vondráček Radek</v>
      </c>
      <c r="D64" s="10"/>
      <c r="E64" s="10"/>
      <c r="F64" s="10"/>
      <c r="G64" s="10"/>
      <c r="H64" s="10"/>
      <c r="I64" s="9" t="s">
        <v>25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8" t="str">
        <f>'Статистика'!A65</f>
        <v>Poslanec</v>
      </c>
      <c r="B65" s="8" t="str">
        <f>'Статистика'!B65</f>
        <v>ANO</v>
      </c>
      <c r="C65" s="4" t="str">
        <f>'Статистика'!C65</f>
        <v>Ing. Vrána Petr</v>
      </c>
      <c r="D65" s="10"/>
      <c r="E65" s="10"/>
      <c r="F65" s="10"/>
      <c r="G65" s="10"/>
      <c r="H65" s="10"/>
      <c r="I65" s="9" t="s">
        <v>25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8" t="str">
        <f>'Статистика'!A66</f>
        <v>Poslanec</v>
      </c>
      <c r="B66" s="8" t="str">
        <f>'Статистика'!B66</f>
        <v>ANO</v>
      </c>
      <c r="C66" s="4" t="str">
        <f>'Статистика'!C66</f>
        <v>Mgr. Ing. Wenzl Lubomír</v>
      </c>
      <c r="D66" s="10"/>
      <c r="E66" s="10"/>
      <c r="F66" s="10"/>
      <c r="G66" s="10"/>
      <c r="H66" s="10"/>
      <c r="I66" s="9" t="s">
        <v>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8" t="str">
        <f>'Статистика'!A67</f>
        <v>Poslanec</v>
      </c>
      <c r="B67" s="8" t="str">
        <f>'Статистика'!B67</f>
        <v>ANO</v>
      </c>
      <c r="C67" s="4" t="str">
        <f>'Статистика'!C67</f>
        <v>Wenzl Milan</v>
      </c>
      <c r="D67" s="10"/>
      <c r="E67" s="10"/>
      <c r="F67" s="10"/>
      <c r="G67" s="10"/>
      <c r="H67" s="10"/>
      <c r="I67" s="9" t="s">
        <v>26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8" t="str">
        <f>'Статистика'!A68</f>
        <v>Poslanec</v>
      </c>
      <c r="B68" s="8" t="str">
        <f>'Статистика'!B68</f>
        <v>ANO</v>
      </c>
      <c r="C68" s="4" t="str">
        <f>'Статистика'!C68</f>
        <v>Balaštíková Margita</v>
      </c>
      <c r="D68" s="10"/>
      <c r="E68" s="10"/>
      <c r="F68" s="10"/>
      <c r="G68" s="10"/>
      <c r="H68" s="10"/>
      <c r="I68" s="9" t="s">
        <v>25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8" t="str">
        <f>'Статистика'!A69</f>
        <v>Poslanec</v>
      </c>
      <c r="B69" s="8" t="str">
        <f>'Статистика'!B69</f>
        <v>ANO</v>
      </c>
      <c r="C69" s="4" t="str">
        <f>'Статистика'!C69</f>
        <v>Ing. Dědeček Jaromír</v>
      </c>
      <c r="D69" s="10"/>
      <c r="E69" s="10"/>
      <c r="F69" s="10"/>
      <c r="G69" s="10"/>
      <c r="H69" s="10"/>
      <c r="I69" s="9" t="s">
        <v>25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8" t="str">
        <f>'Статистика'!A70</f>
        <v>Poslanec</v>
      </c>
      <c r="B70" s="8" t="str">
        <f>'Статистика'!B70</f>
        <v>ANO</v>
      </c>
      <c r="C70" s="4" t="str">
        <f>'Статистика'!C70</f>
        <v>Samaš Miroslav</v>
      </c>
      <c r="D70" s="10"/>
      <c r="E70" s="10"/>
      <c r="F70" s="10"/>
      <c r="G70" s="10"/>
      <c r="H70" s="10"/>
      <c r="I70" s="9" t="s">
        <v>25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8" t="str">
        <f>'Статистика'!A71</f>
        <v>Poslanec</v>
      </c>
      <c r="B71" s="8" t="str">
        <f>'Статистика'!B71</f>
        <v>ANO</v>
      </c>
      <c r="C71" s="4" t="str">
        <f>'Статистика'!C71</f>
        <v>Mgr. Bláhová Kamila</v>
      </c>
      <c r="D71" s="10"/>
      <c r="E71" s="10"/>
      <c r="F71" s="10"/>
      <c r="G71" s="10"/>
      <c r="H71" s="10"/>
      <c r="I71" s="9" t="s">
        <v>25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8" t="str">
        <f>'Статистика'!A72</f>
        <v>Poslanec</v>
      </c>
      <c r="B72" s="8" t="str">
        <f>'Статистика'!B72</f>
        <v>ANO</v>
      </c>
      <c r="C72" s="4" t="str">
        <f>'Статистика'!C72</f>
        <v>Ing. Faltýnek Jaroslav</v>
      </c>
      <c r="D72" s="10"/>
      <c r="E72" s="10"/>
      <c r="F72" s="10"/>
      <c r="G72" s="10"/>
      <c r="H72" s="10"/>
      <c r="I72" s="9" t="s">
        <v>25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8" t="str">
        <f>'Статистика'!A73</f>
        <v>Poslanec</v>
      </c>
      <c r="B73" s="8" t="str">
        <f>'Статистика'!B73</f>
        <v>KDU-ČSL</v>
      </c>
      <c r="C73" s="4" t="str">
        <f>'Статистика'!C73</f>
        <v>Ing. Bartošek Jan</v>
      </c>
      <c r="D73" s="10"/>
      <c r="E73" s="10"/>
      <c r="F73" s="10"/>
      <c r="G73" s="10"/>
      <c r="H73" s="10"/>
      <c r="I73" s="9" t="s">
        <v>25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8" t="str">
        <f>'Статистика'!A74</f>
        <v>Poslanec</v>
      </c>
      <c r="B74" s="8" t="str">
        <f>'Статистика'!B74</f>
        <v>KDU-ČSL</v>
      </c>
      <c r="C74" s="4" t="str">
        <f>'Статистика'!C74</f>
        <v>MVDr. Bělobrádek Pavel</v>
      </c>
      <c r="D74" s="10"/>
      <c r="E74" s="10"/>
      <c r="F74" s="9" t="s">
        <v>26</v>
      </c>
      <c r="G74" s="9" t="s">
        <v>26</v>
      </c>
      <c r="H74" s="10"/>
      <c r="I74" s="9" t="s">
        <v>26</v>
      </c>
      <c r="J74" s="10"/>
      <c r="K74" s="10"/>
      <c r="L74" s="10"/>
      <c r="M74" s="9" t="s">
        <v>25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8" t="str">
        <f>'Статистика'!A75</f>
        <v>Poslanec</v>
      </c>
      <c r="B75" s="8" t="str">
        <f>'Статистика'!B75</f>
        <v>KDU-ČSL</v>
      </c>
      <c r="C75" s="4" t="str">
        <f>'Статистика'!C75</f>
        <v>MUDr. Bělohlávková Romana</v>
      </c>
      <c r="D75" s="10"/>
      <c r="E75" s="10"/>
      <c r="F75" s="10"/>
      <c r="G75" s="10"/>
      <c r="H75" s="10"/>
      <c r="I75" s="9" t="s">
        <v>25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8" t="str">
        <f>'Статистика'!A76</f>
        <v>Poslanec</v>
      </c>
      <c r="B76" s="8" t="str">
        <f>'Статистика'!B76</f>
        <v>KDU-ČSL</v>
      </c>
      <c r="C76" s="4" t="str">
        <f>'Статистика'!C76</f>
        <v>Mgr. Benešík Ondřej</v>
      </c>
      <c r="D76" s="10"/>
      <c r="E76" s="10"/>
      <c r="F76" s="10"/>
      <c r="G76" s="10"/>
      <c r="H76" s="10"/>
      <c r="I76" s="9" t="s">
        <v>25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8" t="str">
        <f>'Статистика'!A77</f>
        <v>Poslanec</v>
      </c>
      <c r="B77" s="8" t="str">
        <f>'Статистика'!B77</f>
        <v>KDU-ČSL</v>
      </c>
      <c r="C77" s="4" t="str">
        <f>'Статистика'!C77</f>
        <v>Ing. Carbol Jiří</v>
      </c>
      <c r="D77" s="10"/>
      <c r="E77" s="10"/>
      <c r="F77" s="10"/>
      <c r="G77" s="10"/>
      <c r="H77" s="10"/>
      <c r="I77" s="9" t="s">
        <v>25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8" t="str">
        <f>'Статистика'!A78</f>
        <v>Poslanec</v>
      </c>
      <c r="B78" s="8" t="str">
        <f>'Статистика'!B78</f>
        <v>KDU-ČSL</v>
      </c>
      <c r="C78" s="4" t="str">
        <f>'Статистика'!C78</f>
        <v>Mgr. Dufek Aleš</v>
      </c>
      <c r="D78" s="10"/>
      <c r="E78" s="10"/>
      <c r="F78" s="10"/>
      <c r="G78" s="10"/>
      <c r="H78" s="10"/>
      <c r="I78" s="9" t="s">
        <v>25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8" t="str">
        <f>'Статистика'!A79</f>
        <v>Poslanec</v>
      </c>
      <c r="B79" s="8" t="str">
        <f>'Статистика'!B79</f>
        <v>KDU-ČSL</v>
      </c>
      <c r="C79" s="4" t="str">
        <f>'Статистика'!C79</f>
        <v>Mgr. Bc. Golasowská Pavla</v>
      </c>
      <c r="D79" s="10"/>
      <c r="E79" s="10"/>
      <c r="F79" s="10"/>
      <c r="G79" s="10"/>
      <c r="H79" s="10"/>
      <c r="I79" s="9" t="s">
        <v>25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8" t="str">
        <f>'Статистика'!A80</f>
        <v>Poslanec</v>
      </c>
      <c r="B80" s="8" t="str">
        <f>'Статистика'!B80</f>
        <v>KDU-ČSL</v>
      </c>
      <c r="C80" s="4" t="str">
        <f>'Статистика'!C80</f>
        <v>Mgr. Heller Šimon</v>
      </c>
      <c r="D80" s="10"/>
      <c r="E80" s="9"/>
      <c r="F80" s="9"/>
      <c r="G80" s="9" t="s">
        <v>25</v>
      </c>
      <c r="H80" s="10"/>
      <c r="I80" s="9" t="s">
        <v>25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8" t="str">
        <f>'Статистика'!A81</f>
        <v>Poslanec</v>
      </c>
      <c r="B81" s="8" t="str">
        <f>'Статистика'!B81</f>
        <v>KDU-ČSL</v>
      </c>
      <c r="C81" s="4" t="str">
        <f>'Статистика'!C81</f>
        <v>PhDr. Horák Jiří</v>
      </c>
      <c r="D81" s="10"/>
      <c r="E81" s="10"/>
      <c r="F81" s="10"/>
      <c r="G81" s="10"/>
      <c r="H81" s="10"/>
      <c r="I81" s="9" t="s">
        <v>25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8" t="str">
        <f>'Статистика'!A82</f>
        <v>Poslanec</v>
      </c>
      <c r="B82" s="8" t="str">
        <f>'Статистика'!B82</f>
        <v>KDU-ČSL</v>
      </c>
      <c r="C82" s="4" t="str">
        <f>'Статистика'!C82</f>
        <v>Mgr. Jílková Marie</v>
      </c>
      <c r="D82" s="10"/>
      <c r="E82" s="10"/>
      <c r="F82" s="10"/>
      <c r="G82" s="10"/>
      <c r="H82" s="10"/>
      <c r="I82" s="9" t="s">
        <v>25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8" t="str">
        <f>'Статистика'!A83</f>
        <v>Poslanec</v>
      </c>
      <c r="B83" s="8" t="str">
        <f>'Статистика'!B83</f>
        <v>KDU-ČSL</v>
      </c>
      <c r="C83" s="4" t="str">
        <f>'Статистика'!C83</f>
        <v>Ing. Jurečka Marian</v>
      </c>
      <c r="D83" s="10"/>
      <c r="E83" s="10"/>
      <c r="F83" s="10"/>
      <c r="G83" s="10"/>
      <c r="H83" s="10"/>
      <c r="I83" s="9" t="s">
        <v>25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8" t="str">
        <f>'Статистика'!A84</f>
        <v>Poslanec</v>
      </c>
      <c r="B84" s="8" t="str">
        <f>'Статистика'!B84</f>
        <v>KDU-ČSL</v>
      </c>
      <c r="C84" s="4" t="str">
        <f>'Статистика'!C84</f>
        <v>MUDr. Kaňkovský Vít</v>
      </c>
      <c r="D84" s="10"/>
      <c r="E84" s="10"/>
      <c r="F84" s="9" t="s">
        <v>26</v>
      </c>
      <c r="G84" s="9" t="s">
        <v>25</v>
      </c>
      <c r="H84" s="10"/>
      <c r="I84" s="9" t="s">
        <v>25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8" t="str">
        <f>'Статистика'!A85</f>
        <v>Poslanec</v>
      </c>
      <c r="B85" s="8" t="str">
        <f>'Статистика'!B85</f>
        <v>KDU-ČSL</v>
      </c>
      <c r="C85" s="4" t="str">
        <f>'Статистика'!C85</f>
        <v>doc. JUDr. Kohajda Michael</v>
      </c>
      <c r="D85" s="10"/>
      <c r="E85" s="10"/>
      <c r="F85" s="10"/>
      <c r="G85" s="10"/>
      <c r="H85" s="10"/>
      <c r="I85" s="9" t="s">
        <v>25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8" t="str">
        <f>'Статистика'!A86</f>
        <v>Poslanec</v>
      </c>
      <c r="B86" s="8" t="str">
        <f>'Статистика'!B86</f>
        <v>KDU-ČSL</v>
      </c>
      <c r="C86" s="4" t="str">
        <f>'Статистика'!C86</f>
        <v>Bc. Navrátil Jiří</v>
      </c>
      <c r="D86" s="10"/>
      <c r="E86" s="10"/>
      <c r="F86" s="10"/>
      <c r="G86" s="10"/>
      <c r="H86" s="10"/>
      <c r="I86" s="9" t="s">
        <v>25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8" t="str">
        <f>'Статистика'!A87</f>
        <v>Poslanec</v>
      </c>
      <c r="B87" s="8" t="str">
        <f>'Статистика'!B87</f>
        <v>KDU-ČSL</v>
      </c>
      <c r="C87" s="4" t="str">
        <f>'Статистика'!C87</f>
        <v>Mgr. Nováková Nina</v>
      </c>
      <c r="D87" s="10"/>
      <c r="E87" s="9"/>
      <c r="F87" s="9"/>
      <c r="G87" s="9" t="s">
        <v>25</v>
      </c>
      <c r="H87" s="10"/>
      <c r="I87" s="9" t="s">
        <v>25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8" t="str">
        <f>'Статистика'!A88</f>
        <v>Poslanec</v>
      </c>
      <c r="B88" s="8" t="str">
        <f>'Статистика'!B88</f>
        <v>KDU-ČSL</v>
      </c>
      <c r="C88" s="4" t="str">
        <f>'Статистика'!C88</f>
        <v>Mgr. Okamura Hayato</v>
      </c>
      <c r="D88" s="9" t="s">
        <v>24</v>
      </c>
      <c r="E88" s="10"/>
      <c r="F88" s="9"/>
      <c r="G88" s="9" t="s">
        <v>24</v>
      </c>
      <c r="H88" s="10"/>
      <c r="I88" s="9" t="s">
        <v>24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8" t="str">
        <f>'Статистика'!A89</f>
        <v>Poslanec</v>
      </c>
      <c r="B89" s="8" t="str">
        <f>'Статистика'!B89</f>
        <v>KDU-ČSL</v>
      </c>
      <c r="C89" s="4" t="str">
        <f>'Статистика'!C89</f>
        <v>MUDr. Philipp Tom</v>
      </c>
      <c r="D89" s="10"/>
      <c r="E89" s="10"/>
      <c r="F89" s="10"/>
      <c r="G89" s="10"/>
      <c r="H89" s="10"/>
      <c r="I89" s="9" t="s">
        <v>25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8" t="str">
        <f>'Статистика'!A90</f>
        <v>Poslanec</v>
      </c>
      <c r="B90" s="8" t="str">
        <f>'Статистика'!B90</f>
        <v>KDU-ČSL</v>
      </c>
      <c r="C90" s="4" t="str">
        <f>'Статистика'!C90</f>
        <v>Ing. Smetana Karel</v>
      </c>
      <c r="D90" s="10"/>
      <c r="E90" s="10"/>
      <c r="F90" s="10"/>
      <c r="G90" s="10"/>
      <c r="H90" s="10"/>
      <c r="I90" s="9" t="s">
        <v>25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8" t="str">
        <f>'Статистика'!A91</f>
        <v>Poslanec</v>
      </c>
      <c r="B91" s="8" t="str">
        <f>'Статистика'!B91</f>
        <v>KDU-ČSL</v>
      </c>
      <c r="C91" s="4" t="str">
        <f>'Статистика'!C91</f>
        <v>Mgr. Bc. Šimek David</v>
      </c>
      <c r="D91" s="10"/>
      <c r="E91" s="10"/>
      <c r="F91" s="10"/>
      <c r="G91" s="10"/>
      <c r="H91" s="10"/>
      <c r="I91" s="9" t="s">
        <v>25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8" t="str">
        <f>'Статистика'!A92</f>
        <v>Poslanec</v>
      </c>
      <c r="B92" s="8" t="str">
        <f>'Статистика'!B92</f>
        <v>KDU-ČSL</v>
      </c>
      <c r="C92" s="4" t="str">
        <f>'Статистика'!C92</f>
        <v>MUDr. Teleky Ržbert</v>
      </c>
      <c r="D92" s="10"/>
      <c r="E92" s="10"/>
      <c r="F92" s="10"/>
      <c r="G92" s="10"/>
      <c r="H92" s="10"/>
      <c r="I92" s="9" t="s">
        <v>25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8" t="str">
        <f>'Статистика'!A93</f>
        <v>Poslanec</v>
      </c>
      <c r="B93" s="8" t="str">
        <f>'Статистика'!B93</f>
        <v>KDU-ČSL</v>
      </c>
      <c r="C93" s="4" t="str">
        <f>'Статистика'!C93</f>
        <v>Ing. Tesařík Antonín</v>
      </c>
      <c r="D93" s="10"/>
      <c r="E93" s="10"/>
      <c r="F93" s="10"/>
      <c r="G93" s="10"/>
      <c r="H93" s="10"/>
      <c r="I93" s="9" t="s">
        <v>25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8" t="str">
        <f>'Статистика'!A94</f>
        <v>Poslanec</v>
      </c>
      <c r="B94" s="8" t="str">
        <f>'Статистика'!B94</f>
        <v>KDU-ČSL</v>
      </c>
      <c r="C94" s="4" t="str">
        <f>'Статистика'!C94</f>
        <v>Mgr. Výborný Marek</v>
      </c>
      <c r="D94" s="10"/>
      <c r="E94" s="10"/>
      <c r="F94" s="10"/>
      <c r="G94" s="10"/>
      <c r="H94" s="10"/>
      <c r="I94" s="9" t="s">
        <v>25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8" t="str">
        <f>'Статистика'!A95</f>
        <v>Poslanec</v>
      </c>
      <c r="B95" s="8" t="str">
        <f>'Статистика'!B95</f>
        <v>KDU-ČSL</v>
      </c>
      <c r="C95" s="4" t="str">
        <f>'Статистика'!C95</f>
        <v>Ing. Zborovský Miroslav</v>
      </c>
      <c r="D95" s="10"/>
      <c r="E95" s="10"/>
      <c r="F95" s="10"/>
      <c r="G95" s="10"/>
      <c r="H95" s="10"/>
      <c r="I95" s="9" t="s">
        <v>25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8" t="str">
        <f>'Статистика'!A96</f>
        <v>Poslanec</v>
      </c>
      <c r="B96" s="8" t="str">
        <f>'Статистика'!B96</f>
        <v>ODS</v>
      </c>
      <c r="C96" s="4" t="str">
        <f>'Статистика'!C96</f>
        <v>Mgr. Adamec Ivan</v>
      </c>
      <c r="D96" s="10"/>
      <c r="E96" s="10"/>
      <c r="F96" s="9" t="s">
        <v>26</v>
      </c>
      <c r="G96" s="9" t="s">
        <v>25</v>
      </c>
      <c r="H96" s="10"/>
      <c r="I96" s="9" t="s">
        <v>25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8" t="str">
        <f>'Статистика'!A97</f>
        <v>Poslanec</v>
      </c>
      <c r="B97" s="8" t="str">
        <f>'Статистика'!B97</f>
        <v>ODS</v>
      </c>
      <c r="C97" s="4" t="str">
        <f>'Статистика'!C97</f>
        <v>Ing. Bačíková Jana</v>
      </c>
      <c r="D97" s="10"/>
      <c r="E97" s="10"/>
      <c r="F97" s="9" t="s">
        <v>26</v>
      </c>
      <c r="G97" s="9" t="s">
        <v>25</v>
      </c>
      <c r="H97" s="10"/>
      <c r="I97" s="9" t="s">
        <v>26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8" t="str">
        <f>'Статистика'!A98</f>
        <v>Poslanec</v>
      </c>
      <c r="B98" s="8" t="str">
        <f>'Статистика'!B98</f>
        <v>ODS</v>
      </c>
      <c r="C98" s="4" t="str">
        <f>'Статистика'!C98</f>
        <v>Ing. Bauer Jan</v>
      </c>
      <c r="D98" s="10"/>
      <c r="E98" s="10"/>
      <c r="F98" s="10"/>
      <c r="G98" s="10"/>
      <c r="H98" s="10"/>
      <c r="I98" s="9" t="s">
        <v>25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8" t="str">
        <f>'Статистика'!A99</f>
        <v>Poslanec</v>
      </c>
      <c r="B99" s="8" t="str">
        <f>'Статистика'!B99</f>
        <v>ODS</v>
      </c>
      <c r="C99" s="4" t="str">
        <f>'Статистика'!C99</f>
        <v>Mgr. Baxa Martin</v>
      </c>
      <c r="D99" s="10"/>
      <c r="E99" s="10"/>
      <c r="F99" s="10"/>
      <c r="G99" s="10"/>
      <c r="H99" s="10"/>
      <c r="I99" s="9" t="s">
        <v>25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8" t="str">
        <f>'Статистика'!A100</f>
        <v>Poslanec</v>
      </c>
      <c r="B100" s="8" t="str">
        <f>'Статистика'!B100</f>
        <v>ODS</v>
      </c>
      <c r="C100" s="4" t="str">
        <f>'Статистика'!C100</f>
        <v>Ing. Beitl Petr</v>
      </c>
      <c r="D100" s="10"/>
      <c r="E100" s="10"/>
      <c r="F100" s="10"/>
      <c r="G100" s="10"/>
      <c r="H100" s="10"/>
      <c r="I100" s="9" t="s">
        <v>25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8" t="str">
        <f>'Статистика'!A101</f>
        <v>Poslanec</v>
      </c>
      <c r="B101" s="8" t="str">
        <f>'Статистика'!B101</f>
        <v>ODS</v>
      </c>
      <c r="C101" s="4" t="str">
        <f>'Статистика'!C101</f>
        <v>Marek Benda</v>
      </c>
      <c r="D101" s="10"/>
      <c r="E101" s="9"/>
      <c r="F101" s="9"/>
      <c r="G101" s="9" t="s">
        <v>25</v>
      </c>
      <c r="H101" s="10"/>
      <c r="I101" s="9" t="s">
        <v>25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8" t="str">
        <f>'Статистика'!A102</f>
        <v>Poslanec</v>
      </c>
      <c r="B102" s="8" t="str">
        <f>'Статистика'!B102</f>
        <v>ODS</v>
      </c>
      <c r="C102" s="4" t="str">
        <f>'Статистика'!C102</f>
        <v>Ing. Bendl Petr</v>
      </c>
      <c r="D102" s="10"/>
      <c r="E102" s="10"/>
      <c r="F102" s="10"/>
      <c r="G102" s="10"/>
      <c r="H102" s="10"/>
      <c r="I102" s="9" t="s">
        <v>25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8" t="str">
        <f>'Статистика'!A103</f>
        <v>Poslanec</v>
      </c>
      <c r="B103" s="8" t="str">
        <f>'Статистика'!B103</f>
        <v>ODS</v>
      </c>
      <c r="C103" s="4" t="str">
        <f>'Статистика'!C103</f>
        <v>Ing. Blaha Stanislav</v>
      </c>
      <c r="D103" s="10"/>
      <c r="E103" s="10"/>
      <c r="F103" s="10"/>
      <c r="G103" s="10"/>
      <c r="H103" s="10"/>
      <c r="I103" s="9" t="s">
        <v>25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8" t="str">
        <f>'Статистика'!A104</f>
        <v>Poslanec</v>
      </c>
      <c r="B104" s="8" t="str">
        <f>'Статистика'!B104</f>
        <v>ODS</v>
      </c>
      <c r="C104" s="4" t="str">
        <f>'Статистика'!C104</f>
        <v>JUDr. Blažek Pavel</v>
      </c>
      <c r="D104" s="10"/>
      <c r="E104" s="10"/>
      <c r="F104" s="9" t="s">
        <v>26</v>
      </c>
      <c r="G104" s="9" t="s">
        <v>25</v>
      </c>
      <c r="H104" s="10"/>
      <c r="I104" s="9" t="s">
        <v>25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8" t="str">
        <f>'Статистика'!A105</f>
        <v>Poslanec</v>
      </c>
      <c r="B105" s="8" t="str">
        <f>'Статистика'!B105</f>
        <v>ODS</v>
      </c>
      <c r="C105" s="4" t="str">
        <f>'Статистика'!C105</f>
        <v>Ing. Bureš Jan</v>
      </c>
      <c r="D105" s="10"/>
      <c r="E105" s="10"/>
      <c r="F105" s="10"/>
      <c r="G105" s="10"/>
      <c r="H105" s="10"/>
      <c r="I105" s="9" t="s">
        <v>24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8" t="str">
        <f>'Статистика'!A106</f>
        <v>Poslanec</v>
      </c>
      <c r="B106" s="8" t="str">
        <f>'Статистика'!B106</f>
        <v>ODS</v>
      </c>
      <c r="C106" s="4" t="str">
        <f>'Статистика'!C106</f>
        <v>Mgr. Černochová Jana</v>
      </c>
      <c r="D106" s="10"/>
      <c r="E106" s="10"/>
      <c r="F106" s="9" t="s">
        <v>26</v>
      </c>
      <c r="G106" s="9" t="s">
        <v>25</v>
      </c>
      <c r="H106" s="10"/>
      <c r="I106" s="9" t="s">
        <v>25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8" t="str">
        <f>'Статистика'!A107</f>
        <v>Poslanec</v>
      </c>
      <c r="B107" s="8" t="str">
        <f>'Статистика'!B107</f>
        <v>ODS</v>
      </c>
      <c r="C107" s="4" t="str">
        <f>'Статистика'!C107</f>
        <v>Decroix Eva</v>
      </c>
      <c r="D107" s="10"/>
      <c r="E107" s="10"/>
      <c r="F107" s="10"/>
      <c r="G107" s="10"/>
      <c r="H107" s="10"/>
      <c r="I107" s="9" t="s">
        <v>25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8" t="str">
        <f>'Статистика'!A108</f>
        <v>Poslanec</v>
      </c>
      <c r="B108" s="8" t="str">
        <f>'Статистика'!B108</f>
        <v>ODS</v>
      </c>
      <c r="C108" s="4" t="str">
        <f>'Статистика'!C108</f>
        <v>Prof. PhDr. Fiala Petr</v>
      </c>
      <c r="D108" s="10"/>
      <c r="E108" s="10"/>
      <c r="F108" s="10"/>
      <c r="G108" s="10"/>
      <c r="H108" s="10"/>
      <c r="I108" s="9" t="s">
        <v>25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8" t="str">
        <f>'Статистика'!A109</f>
        <v>Poslanec</v>
      </c>
      <c r="B109" s="8" t="str">
        <f>'Статистика'!B109</f>
        <v>ODS</v>
      </c>
      <c r="C109" s="4" t="str">
        <f>'Статистика'!C109</f>
        <v>PharmDr. Fifka Petr</v>
      </c>
      <c r="D109" s="10"/>
      <c r="E109" s="10"/>
      <c r="F109" s="10"/>
      <c r="G109" s="10"/>
      <c r="H109" s="10"/>
      <c r="I109" s="9" t="s">
        <v>25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8" t="str">
        <f>'Статистика'!A110</f>
        <v>Poslanec</v>
      </c>
      <c r="B110" s="8" t="str">
        <f>'Статистика'!B110</f>
        <v>ODS</v>
      </c>
      <c r="C110" s="4" t="str">
        <f>'Статистика'!C110</f>
        <v>Mgr. Haas Karel</v>
      </c>
      <c r="D110" s="10"/>
      <c r="E110" s="10"/>
      <c r="F110" s="10"/>
      <c r="G110" s="10"/>
      <c r="H110" s="10"/>
      <c r="I110" s="9" t="s">
        <v>25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8" t="str">
        <f>'Статистика'!A111</f>
        <v>Poslanec</v>
      </c>
      <c r="B111" s="8" t="str">
        <f>'Статистика'!B111</f>
        <v>ODS</v>
      </c>
      <c r="C111" s="4" t="str">
        <f>'Статистика'!C111</f>
        <v>Ing. Havránek Jiří</v>
      </c>
      <c r="D111" s="10"/>
      <c r="E111" s="10"/>
      <c r="F111" s="9" t="s">
        <v>26</v>
      </c>
      <c r="G111" s="9" t="s">
        <v>25</v>
      </c>
      <c r="H111" s="10"/>
      <c r="I111" s="9" t="s">
        <v>25</v>
      </c>
      <c r="J111" s="10"/>
      <c r="K111" s="10"/>
      <c r="L111" s="10"/>
      <c r="M111" s="9" t="s">
        <v>25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8" t="str">
        <f>'Статистика'!A112</f>
        <v>Poslanec</v>
      </c>
      <c r="B112" s="8" t="str">
        <f>'Статистика'!B112</f>
        <v>ODS</v>
      </c>
      <c r="C112" s="4" t="str">
        <f>'Статистика'!C112</f>
        <v>Hofmann Jan</v>
      </c>
      <c r="D112" s="10"/>
      <c r="E112" s="10"/>
      <c r="F112" s="10"/>
      <c r="G112" s="10"/>
      <c r="H112" s="10"/>
      <c r="I112" s="9" t="s">
        <v>25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8" t="str">
        <f>'Статистика'!A113</f>
        <v>Poslanec</v>
      </c>
      <c r="B113" s="8" t="str">
        <f>'Статистика'!B113</f>
        <v>ODS</v>
      </c>
      <c r="C113" s="4" t="str">
        <f>'Статистика'!C113</f>
        <v>Mgr. Janda Jakub</v>
      </c>
      <c r="D113" s="10"/>
      <c r="E113" s="10"/>
      <c r="F113" s="10"/>
      <c r="G113" s="10"/>
      <c r="H113" s="10"/>
      <c r="I113" s="9" t="s">
        <v>25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8" t="str">
        <f>'Статистика'!A114</f>
        <v>Poslanec</v>
      </c>
      <c r="B114" s="8" t="str">
        <f>'Статистика'!B114</f>
        <v>ODS</v>
      </c>
      <c r="C114" s="4" t="str">
        <f>'Статистика'!C114</f>
        <v>JUDr. Kašník Pavel</v>
      </c>
      <c r="D114" s="10"/>
      <c r="E114" s="9"/>
      <c r="F114" s="9" t="s">
        <v>26</v>
      </c>
      <c r="G114" s="9" t="s">
        <v>25</v>
      </c>
      <c r="H114" s="10"/>
      <c r="I114" s="9" t="s">
        <v>25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8" t="str">
        <f>'Статистика'!A115</f>
        <v>Poslanec</v>
      </c>
      <c r="B115" s="8" t="str">
        <f>'Статистика'!B115</f>
        <v>ODS</v>
      </c>
      <c r="C115" s="4" t="str">
        <f>'Статистика'!C115</f>
        <v>Ing. Král Václav</v>
      </c>
      <c r="D115" s="10"/>
      <c r="E115" s="10"/>
      <c r="F115" s="10"/>
      <c r="G115" s="10"/>
      <c r="H115" s="10"/>
      <c r="I115" s="9" t="s">
        <v>25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8" t="str">
        <f>'Статистика'!A116</f>
        <v>Poslanec</v>
      </c>
      <c r="B116" s="8" t="str">
        <f>'Статистика'!B116</f>
        <v>ODS</v>
      </c>
      <c r="C116" s="4" t="str">
        <f>'Статистика'!C116</f>
        <v>Mgr. Krejza Karel</v>
      </c>
      <c r="D116" s="10"/>
      <c r="E116" s="9"/>
      <c r="F116" s="9" t="s">
        <v>26</v>
      </c>
      <c r="G116" s="9" t="s">
        <v>25</v>
      </c>
      <c r="H116" s="10"/>
      <c r="I116" s="9" t="s">
        <v>25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8" t="str">
        <f>'Статистика'!A117</f>
        <v>Poslanec</v>
      </c>
      <c r="B117" s="8" t="str">
        <f>'Статистика'!B117</f>
        <v>ODS</v>
      </c>
      <c r="C117" s="4" t="str">
        <f>'Статистика'!C117</f>
        <v>Mgr. Kupka Martin</v>
      </c>
      <c r="D117" s="10"/>
      <c r="E117" s="10"/>
      <c r="F117" s="10"/>
      <c r="G117" s="10"/>
      <c r="H117" s="10"/>
      <c r="I117" s="9" t="s">
        <v>25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8" t="str">
        <f>'Статистика'!A118</f>
        <v>Poslanec</v>
      </c>
      <c r="B118" s="8" t="str">
        <f>'Статистика'!B118</f>
        <v>ODS</v>
      </c>
      <c r="C118" s="4" t="str">
        <f>'Статистика'!C118</f>
        <v>JUDr. Major Martin</v>
      </c>
      <c r="D118" s="10"/>
      <c r="E118" s="9"/>
      <c r="F118" s="9"/>
      <c r="G118" s="9" t="s">
        <v>25</v>
      </c>
      <c r="H118" s="10"/>
      <c r="I118" s="9" t="s">
        <v>25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8" t="str">
        <f>'Статистика'!A119</f>
        <v>Poslanec</v>
      </c>
      <c r="B119" s="8" t="str">
        <f>'Статистика'!B119</f>
        <v>ODS</v>
      </c>
      <c r="C119" s="4" t="str">
        <f>'Статистика'!C119</f>
        <v>Ing. Munzar Vojtěch</v>
      </c>
      <c r="D119" s="10"/>
      <c r="E119" s="10"/>
      <c r="F119" s="10"/>
      <c r="G119" s="10"/>
      <c r="H119" s="10"/>
      <c r="I119" s="9" t="s">
        <v>25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8" t="str">
        <f>'Статистика'!A120</f>
        <v>Poslanec</v>
      </c>
      <c r="B120" s="8" t="str">
        <f>'Статистика'!B120</f>
        <v>ODS</v>
      </c>
      <c r="C120" s="4" t="str">
        <f>'Статистика'!C120</f>
        <v>MUDr. Němečková Crkvenjaš Zdenka</v>
      </c>
      <c r="D120" s="10"/>
      <c r="E120" s="10"/>
      <c r="F120" s="9" t="s">
        <v>26</v>
      </c>
      <c r="G120" s="9" t="s">
        <v>25</v>
      </c>
      <c r="H120" s="10"/>
      <c r="I120" s="9" t="s">
        <v>25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8" t="str">
        <f>'Статистика'!A121</f>
        <v>Poslanec</v>
      </c>
      <c r="B121" s="8" t="str">
        <f>'Статистика'!B121</f>
        <v>ODS</v>
      </c>
      <c r="C121" s="4" t="str">
        <f>'Статистика'!C121</f>
        <v>Mgr. Salvetr Rudolf</v>
      </c>
      <c r="D121" s="10"/>
      <c r="E121" s="10"/>
      <c r="F121" s="9" t="s">
        <v>26</v>
      </c>
      <c r="G121" s="9" t="s">
        <v>25</v>
      </c>
      <c r="H121" s="10"/>
      <c r="I121" s="9" t="s">
        <v>25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8" t="str">
        <f>'Статистика'!A122</f>
        <v>Poslanec</v>
      </c>
      <c r="B122" s="8" t="str">
        <f>'Статистика'!B122</f>
        <v>ODS</v>
      </c>
      <c r="C122" s="4" t="str">
        <f>'Статистика'!C122</f>
        <v>Ing. et Ing. Skopeček Jan</v>
      </c>
      <c r="D122" s="10"/>
      <c r="E122" s="10"/>
      <c r="F122" s="10"/>
      <c r="G122" s="10"/>
      <c r="H122" s="10"/>
      <c r="I122" s="9" t="s">
        <v>25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8" t="str">
        <f>'Статистика'!A123</f>
        <v>Poslanec</v>
      </c>
      <c r="B123" s="8" t="str">
        <f>'Статистика'!B123</f>
        <v>ODS</v>
      </c>
      <c r="C123" s="4" t="str">
        <f>'Статистика'!C123</f>
        <v>JUDr. Staněk Pavel</v>
      </c>
      <c r="D123" s="10"/>
      <c r="E123" s="10"/>
      <c r="F123" s="10"/>
      <c r="G123" s="10"/>
      <c r="H123" s="10"/>
      <c r="I123" s="9" t="s">
        <v>25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8" t="str">
        <f>'Статистика'!A124</f>
        <v>Poslanec</v>
      </c>
      <c r="B124" s="8" t="str">
        <f>'Статистика'!B124</f>
        <v>ODS</v>
      </c>
      <c r="C124" s="4" t="str">
        <f>'Статистика'!C124</f>
        <v>Ing. Stanjura Zbyněk</v>
      </c>
      <c r="D124" s="10"/>
      <c r="E124" s="10"/>
      <c r="F124" s="9" t="s">
        <v>26</v>
      </c>
      <c r="G124" s="9" t="s">
        <v>25</v>
      </c>
      <c r="H124" s="10"/>
      <c r="I124" s="9" t="s">
        <v>25</v>
      </c>
      <c r="J124" s="10"/>
      <c r="K124" s="10"/>
      <c r="L124" s="10"/>
      <c r="M124" s="9" t="s">
        <v>25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8" t="str">
        <f>'Статистика'!A125</f>
        <v>Poslanec</v>
      </c>
      <c r="B125" s="8" t="str">
        <f>'Статистика'!B125</f>
        <v>ODS</v>
      </c>
      <c r="C125" s="4" t="str">
        <f>'Статистика'!C125</f>
        <v>Doc. MUDr. Svoboda Bohuslav</v>
      </c>
      <c r="D125" s="10"/>
      <c r="E125" s="10"/>
      <c r="F125" s="10"/>
      <c r="G125" s="10"/>
      <c r="H125" s="10"/>
      <c r="I125" s="9" t="s">
        <v>25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8" t="str">
        <f>'Статистика'!A126</f>
        <v>Poslanec</v>
      </c>
      <c r="B126" s="8" t="str">
        <f>'Статистика'!B126</f>
        <v>ODS</v>
      </c>
      <c r="C126" s="4" t="str">
        <f>'Статистика'!C126</f>
        <v>Ing. Turek Libor</v>
      </c>
      <c r="D126" s="10"/>
      <c r="E126" s="10"/>
      <c r="F126" s="10"/>
      <c r="G126" s="10"/>
      <c r="H126" s="10"/>
      <c r="I126" s="9" t="s">
        <v>25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8" t="str">
        <f>'Статистика'!A127</f>
        <v>Poslanec</v>
      </c>
      <c r="B127" s="8" t="str">
        <f>'Статистика'!B127</f>
        <v>ODS</v>
      </c>
      <c r="C127" s="4" t="str">
        <f>'Статистика'!C127</f>
        <v>Ing. Vomáčka Vít</v>
      </c>
      <c r="D127" s="10"/>
      <c r="E127" s="10"/>
      <c r="F127" s="10"/>
      <c r="G127" s="10"/>
      <c r="H127" s="10"/>
      <c r="I127" s="9" t="s">
        <v>25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8" t="str">
        <f>'Статистика'!A128</f>
        <v>Poslanec</v>
      </c>
      <c r="B128" s="8" t="str">
        <f>'Статистика'!B128</f>
        <v>ODS</v>
      </c>
      <c r="C128" s="4" t="str">
        <f>'Статистика'!C128</f>
        <v>Mgr. Zajíčková Renáta</v>
      </c>
      <c r="D128" s="10"/>
      <c r="E128" s="10"/>
      <c r="F128" s="10"/>
      <c r="G128" s="10"/>
      <c r="H128" s="10"/>
      <c r="I128" s="9" t="s">
        <v>25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8" t="str">
        <f>'Статистика'!A129</f>
        <v>Poslanec</v>
      </c>
      <c r="B129" s="8" t="str">
        <f>'Статистика'!B129</f>
        <v>ODS</v>
      </c>
      <c r="C129" s="4" t="str">
        <f>'Статистика'!C129</f>
        <v>PhDr. Žáček Pavel</v>
      </c>
      <c r="D129" s="10"/>
      <c r="E129" s="9"/>
      <c r="F129" s="9"/>
      <c r="G129" s="9" t="s">
        <v>25</v>
      </c>
      <c r="H129" s="10"/>
      <c r="I129" s="9" t="s">
        <v>25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8" t="str">
        <f>'Статистика'!A130</f>
        <v>Poslanec</v>
      </c>
      <c r="B130" s="8" t="str">
        <f>'Статистика'!B130</f>
        <v>ANO</v>
      </c>
      <c r="C130" s="4" t="str">
        <f>'Статистика'!C130</f>
        <v>prof. Ing. Vondrák Ivo</v>
      </c>
      <c r="D130" s="10"/>
      <c r="E130" s="10"/>
      <c r="F130" s="9" t="s">
        <v>26</v>
      </c>
      <c r="G130" s="10"/>
      <c r="H130" s="10"/>
      <c r="I130" s="9" t="s">
        <v>25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8" t="str">
        <f>'Статистика'!A131</f>
        <v>Poslanec</v>
      </c>
      <c r="B131" s="8" t="str">
        <f>'Статистика'!B131</f>
        <v>Pirati</v>
      </c>
      <c r="C131" s="4" t="str">
        <f>'Статистика'!C131</f>
        <v>PhDr. Bartoš Ivan</v>
      </c>
      <c r="D131" s="10"/>
      <c r="E131" s="10"/>
      <c r="F131" s="9" t="s">
        <v>26</v>
      </c>
      <c r="G131" s="9" t="s">
        <v>25</v>
      </c>
      <c r="H131" s="10"/>
      <c r="I131" s="9" t="s">
        <v>25</v>
      </c>
      <c r="J131" s="10"/>
      <c r="K131" s="10"/>
      <c r="L131" s="10"/>
      <c r="M131" s="9" t="s">
        <v>25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8" t="str">
        <f>'Статистика'!A132</f>
        <v>Poslanec</v>
      </c>
      <c r="B132" s="8" t="str">
        <f>'Статистика'!B132</f>
        <v>Pirati</v>
      </c>
      <c r="C132" s="4" t="str">
        <f>'Статистика'!C132</f>
        <v>Kocmanová Klára</v>
      </c>
      <c r="D132" s="10"/>
      <c r="E132" s="10"/>
      <c r="F132" s="10"/>
      <c r="G132" s="10"/>
      <c r="H132" s="10"/>
      <c r="I132" s="9" t="s">
        <v>24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8" t="str">
        <f>'Статистика'!A133</f>
        <v>Poslanec</v>
      </c>
      <c r="B133" s="8" t="str">
        <f>'Статистика'!B133</f>
        <v>Pirati</v>
      </c>
      <c r="C133" s="4" t="str">
        <f>'Статистика'!C133</f>
        <v>Mgr. et Mgr. Jakub Michálek, Ph.D.</v>
      </c>
      <c r="D133" s="10"/>
      <c r="E133" s="10"/>
      <c r="F133" s="10"/>
      <c r="G133" s="10"/>
      <c r="H133" s="10"/>
      <c r="I133" s="9" t="s">
        <v>25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8" t="str">
        <f>'Статистика'!A134</f>
        <v>Poslanec</v>
      </c>
      <c r="B134" s="8" t="str">
        <f>'Статистика'!B134</f>
        <v>Pirati</v>
      </c>
      <c r="C134" s="4" t="str">
        <f>'Статистика'!C134</f>
        <v>PhDr. Richterová Olga</v>
      </c>
      <c r="D134" s="9" t="s">
        <v>24</v>
      </c>
      <c r="E134" s="9"/>
      <c r="F134" s="9"/>
      <c r="G134" s="9" t="s">
        <v>25</v>
      </c>
      <c r="H134" s="10"/>
      <c r="I134" s="9" t="s">
        <v>25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8" t="str">
        <f>'Статистика'!A135</f>
        <v>Poslanec</v>
      </c>
      <c r="B135" s="8" t="str">
        <f>'Статистика'!B135</f>
        <v>SPD</v>
      </c>
      <c r="C135" s="4" t="str">
        <f>'Статистика'!C135</f>
        <v>Černý Oldřich</v>
      </c>
      <c r="D135" s="10"/>
      <c r="E135" s="10"/>
      <c r="F135" s="9" t="s">
        <v>26</v>
      </c>
      <c r="G135" s="10"/>
      <c r="H135" s="10"/>
      <c r="I135" s="9" t="s">
        <v>25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8" t="str">
        <f>'Статистика'!A136</f>
        <v>Poslanec</v>
      </c>
      <c r="B136" s="8" t="str">
        <f>'Статистика'!B136</f>
        <v>SPD</v>
      </c>
      <c r="C136" s="4" t="str">
        <f>'Статистика'!C136</f>
        <v>MUDr. Dvořák Jaroslav</v>
      </c>
      <c r="D136" s="10"/>
      <c r="E136" s="10"/>
      <c r="F136" s="10"/>
      <c r="G136" s="10"/>
      <c r="H136" s="10"/>
      <c r="I136" s="9" t="s">
        <v>25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8" t="str">
        <f>'Статистика'!A137</f>
        <v>Poslanec</v>
      </c>
      <c r="B137" s="8" t="str">
        <f>'Статистика'!B137</f>
        <v>SPD</v>
      </c>
      <c r="C137" s="4" t="str">
        <f>'Статистика'!C137</f>
        <v>Ing. Fiala Radim</v>
      </c>
      <c r="D137" s="10"/>
      <c r="E137" s="10"/>
      <c r="F137" s="9" t="s">
        <v>26</v>
      </c>
      <c r="G137" s="10"/>
      <c r="H137" s="10"/>
      <c r="I137" s="9" t="s">
        <v>25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8" t="str">
        <f>'Статистика'!A138</f>
        <v>Poslanec</v>
      </c>
      <c r="B138" s="8" t="str">
        <f>'Статистика'!B138</f>
        <v>SPD</v>
      </c>
      <c r="C138" s="4" t="str">
        <f>'Статистика'!C138</f>
        <v>Foldyna Jaroslav</v>
      </c>
      <c r="D138" s="10"/>
      <c r="E138" s="10"/>
      <c r="F138" s="9" t="s">
        <v>26</v>
      </c>
      <c r="G138" s="10"/>
      <c r="H138" s="10"/>
      <c r="I138" s="9" t="s">
        <v>26</v>
      </c>
      <c r="J138" s="9" t="s">
        <v>26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8" t="str">
        <f>'Статистика'!A139</f>
        <v>Poslanec</v>
      </c>
      <c r="B139" s="8" t="str">
        <f>'Статистика'!B139</f>
        <v>SPD</v>
      </c>
      <c r="C139" s="4" t="str">
        <f>'Статистика'!C139</f>
        <v>PhDr. Ing. Mgr. Hrnčíř Jan</v>
      </c>
      <c r="D139" s="10"/>
      <c r="E139" s="10"/>
      <c r="F139" s="10"/>
      <c r="G139" s="10"/>
      <c r="H139" s="10"/>
      <c r="I139" s="9" t="s">
        <v>25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8" t="str">
        <f>'Статистика'!A140</f>
        <v>Poslanec</v>
      </c>
      <c r="B140" s="8" t="str">
        <f>'Статистика'!B140</f>
        <v>SPD</v>
      </c>
      <c r="C140" s="4" t="str">
        <f>'Статистика'!C140</f>
        <v>Mgr. Kettner Zdeněk</v>
      </c>
      <c r="D140" s="10"/>
      <c r="E140" s="10"/>
      <c r="F140" s="10"/>
      <c r="G140" s="10"/>
      <c r="H140" s="10"/>
      <c r="I140" s="9" t="s">
        <v>25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8" t="str">
        <f>'Статистика'!A141</f>
        <v>Poslanec</v>
      </c>
      <c r="B141" s="8" t="str">
        <f>'Статистика'!B141</f>
        <v>SPD</v>
      </c>
      <c r="C141" s="4" t="str">
        <f>'Статистика'!C141</f>
        <v>Mgr. Kobza Jiří</v>
      </c>
      <c r="D141" s="10"/>
      <c r="E141" s="10"/>
      <c r="F141" s="10"/>
      <c r="G141" s="10"/>
      <c r="H141" s="10"/>
      <c r="I141" s="9" t="s">
        <v>24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8" t="str">
        <f>'Статистика'!A142</f>
        <v>Poslanec</v>
      </c>
      <c r="B142" s="8" t="str">
        <f>'Статистика'!B142</f>
        <v>SPD</v>
      </c>
      <c r="C142" s="4" t="str">
        <f>'Статистика'!C142</f>
        <v>Koten Radek</v>
      </c>
      <c r="D142" s="10"/>
      <c r="E142" s="10"/>
      <c r="F142" s="10"/>
      <c r="G142" s="10"/>
      <c r="H142" s="10"/>
      <c r="I142" s="9" t="s">
        <v>24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8" t="str">
        <f>'Статистика'!A143</f>
        <v>Poslanec</v>
      </c>
      <c r="B143" s="8" t="str">
        <f>'Статистика'!B143</f>
        <v>SPD</v>
      </c>
      <c r="C143" s="4" t="str">
        <f>'Статистика'!C143</f>
        <v>Ing. Lesenská Vladimíra</v>
      </c>
      <c r="D143" s="10"/>
      <c r="E143" s="10"/>
      <c r="F143" s="10"/>
      <c r="G143" s="10"/>
      <c r="H143" s="10"/>
      <c r="I143" s="9" t="s">
        <v>25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8" t="str">
        <f>'Статистика'!A144</f>
        <v>Poslanec</v>
      </c>
      <c r="B144" s="8" t="str">
        <f>'Статистика'!B144</f>
        <v>SPD</v>
      </c>
      <c r="C144" s="4" t="str">
        <f>'Статистика'!C144</f>
        <v>Maříková Karla</v>
      </c>
      <c r="D144" s="10"/>
      <c r="E144" s="10"/>
      <c r="F144" s="10"/>
      <c r="G144" s="10"/>
      <c r="H144" s="10"/>
      <c r="I144" s="9" t="s">
        <v>25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8" t="str">
        <f>'Статистика'!A145</f>
        <v>Poslanec</v>
      </c>
      <c r="B145" s="8" t="str">
        <f>'Статистика'!B145</f>
        <v>SPD</v>
      </c>
      <c r="C145" s="4" t="str">
        <f>'Статистика'!C145</f>
        <v>Okamura Tomio</v>
      </c>
      <c r="D145" s="10"/>
      <c r="E145" s="10"/>
      <c r="F145" s="10"/>
      <c r="G145" s="10"/>
      <c r="H145" s="10"/>
      <c r="I145" s="9" t="s">
        <v>25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8" t="str">
        <f>'Статистика'!A146</f>
        <v>Poslanec</v>
      </c>
      <c r="B146" s="8" t="str">
        <f>'Статистика'!B146</f>
        <v>SPD</v>
      </c>
      <c r="C146" s="4" t="str">
        <f>'Статистика'!C146</f>
        <v>Ing. Pošarová Marie</v>
      </c>
      <c r="D146" s="10"/>
      <c r="E146" s="10"/>
      <c r="F146" s="9" t="s">
        <v>26</v>
      </c>
      <c r="G146" s="10"/>
      <c r="H146" s="10"/>
      <c r="I146" s="9" t="s">
        <v>25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8" t="str">
        <f>'Статистика'!A147</f>
        <v>Poslanec</v>
      </c>
      <c r="B147" s="8" t="str">
        <f>'Статистика'!B147</f>
        <v>SPD</v>
      </c>
      <c r="C147" s="4" t="str">
        <f>'Статистика'!C147</f>
        <v>Rozvoral Radek</v>
      </c>
      <c r="D147" s="10"/>
      <c r="E147" s="10"/>
      <c r="F147" s="10"/>
      <c r="G147" s="10"/>
      <c r="H147" s="10"/>
      <c r="I147" s="9" t="s">
        <v>24</v>
      </c>
      <c r="J147" s="9" t="s">
        <v>26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8" t="str">
        <f>'Статистика'!A148</f>
        <v>Poslanec</v>
      </c>
      <c r="B148" s="8" t="str">
        <f>'Статистика'!B148</f>
        <v>SPD</v>
      </c>
      <c r="C148" s="4" t="str">
        <f>'Статистика'!C148</f>
        <v>MUDr. Síla Jan</v>
      </c>
      <c r="D148" s="10"/>
      <c r="E148" s="10"/>
      <c r="F148" s="10"/>
      <c r="G148" s="10"/>
      <c r="H148" s="10"/>
      <c r="I148" s="9" t="s">
        <v>25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8" t="str">
        <f>'Статистика'!A149</f>
        <v>Poslanec</v>
      </c>
      <c r="B149" s="8" t="str">
        <f>'Статистика'!B149</f>
        <v>SPD</v>
      </c>
      <c r="C149" s="4" t="str">
        <f>'Статистика'!C149</f>
        <v>Mgr. Sládeček Karel</v>
      </c>
      <c r="D149" s="10"/>
      <c r="E149" s="10"/>
      <c r="F149" s="10"/>
      <c r="G149" s="10"/>
      <c r="H149" s="10"/>
      <c r="I149" s="9" t="s">
        <v>25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8" t="str">
        <f>'Статистика'!A150</f>
        <v>Poslanec</v>
      </c>
      <c r="B150" s="8" t="str">
        <f>'Статистика'!B150</f>
        <v>SPD</v>
      </c>
      <c r="C150" s="4" t="str">
        <f>'Статистика'!C150</f>
        <v>Bc. Šafránková Lucie</v>
      </c>
      <c r="D150" s="10"/>
      <c r="E150" s="10"/>
      <c r="F150" s="10"/>
      <c r="G150" s="10"/>
      <c r="H150" s="10"/>
      <c r="I150" s="9" t="s">
        <v>24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8" t="str">
        <f>'Статистика'!A151</f>
        <v>Poslanec</v>
      </c>
      <c r="B151" s="8" t="str">
        <f>'Статистика'!B151</f>
        <v>SPD</v>
      </c>
      <c r="C151" s="4" t="str">
        <f>'Статистика'!C151</f>
        <v>MUDr. Štefanová Iveta</v>
      </c>
      <c r="D151" s="10"/>
      <c r="E151" s="10"/>
      <c r="F151" s="10"/>
      <c r="G151" s="10"/>
      <c r="H151" s="10"/>
      <c r="I151" s="9" t="s">
        <v>25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8" t="str">
        <f>'Статистика'!A152</f>
        <v>Poslanec</v>
      </c>
      <c r="B152" s="8" t="str">
        <f>'Статистика'!B152</f>
        <v>SPD</v>
      </c>
      <c r="C152" s="4" t="str">
        <f>'Статистика'!C152</f>
        <v>Ing. Vích Radovan</v>
      </c>
      <c r="D152" s="10"/>
      <c r="E152" s="10"/>
      <c r="F152" s="9" t="s">
        <v>26</v>
      </c>
      <c r="G152" s="10"/>
      <c r="H152" s="10"/>
      <c r="I152" s="9" t="s">
        <v>25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8" t="str">
        <f>'Статистика'!A153</f>
        <v>Poslanec</v>
      </c>
      <c r="B153" s="8" t="str">
        <f>'Статистика'!B153</f>
        <v>SPD</v>
      </c>
      <c r="C153" s="4" t="str">
        <f>'Статистика'!C153</f>
        <v>MUDr. Zlínský Vladimír</v>
      </c>
      <c r="D153" s="10"/>
      <c r="E153" s="10"/>
      <c r="F153" s="10"/>
      <c r="G153" s="10"/>
      <c r="H153" s="10"/>
      <c r="I153" s="9" t="s">
        <v>25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8" t="str">
        <f>'Статистика'!A154</f>
        <v>Poslanec</v>
      </c>
      <c r="B154" s="8" t="str">
        <f>'Статистика'!B154</f>
        <v>SPD</v>
      </c>
      <c r="C154" s="4" t="str">
        <f>'Статистика'!C154</f>
        <v>Ing. Dlask Marcel</v>
      </c>
      <c r="D154" s="10"/>
      <c r="E154" s="10"/>
      <c r="F154" s="10"/>
      <c r="G154" s="10"/>
      <c r="H154" s="10"/>
      <c r="I154" s="9" t="s">
        <v>25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8" t="str">
        <f>'Статистика'!A155</f>
        <v>Poslanec</v>
      </c>
      <c r="B155" s="8" t="str">
        <f>'Статистика'!B155</f>
        <v>STAN</v>
      </c>
      <c r="C155" s="4" t="str">
        <f>'Статистика'!C155</f>
        <v>prof. JUDr. Balaš Vladimír</v>
      </c>
      <c r="D155" s="10"/>
      <c r="E155" s="10"/>
      <c r="F155" s="10"/>
      <c r="G155" s="10"/>
      <c r="H155" s="10"/>
      <c r="I155" s="9" t="s">
        <v>25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8" t="str">
        <f>'Статистика'!A156</f>
        <v>Poslanec</v>
      </c>
      <c r="B156" s="8" t="str">
        <f>'Статистика'!B156</f>
        <v>STAN</v>
      </c>
      <c r="C156" s="4" t="str">
        <f>'Статистика'!C156</f>
        <v>Ing. Bělor Roman</v>
      </c>
      <c r="D156" s="10"/>
      <c r="E156" s="10"/>
      <c r="F156" s="10"/>
      <c r="G156" s="10"/>
      <c r="H156" s="10"/>
      <c r="I156" s="9" t="s">
        <v>25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8" t="str">
        <f>'Статистика'!A157</f>
        <v>Poslanec</v>
      </c>
      <c r="B157" s="8" t="str">
        <f>'Статистика'!B157</f>
        <v>STAN</v>
      </c>
      <c r="C157" s="4" t="str">
        <f>'Статистика'!C157</f>
        <v>Mgr. Berki Jan</v>
      </c>
      <c r="D157" s="10"/>
      <c r="E157" s="10"/>
      <c r="F157" s="10"/>
      <c r="G157" s="10"/>
      <c r="H157" s="10"/>
      <c r="I157" s="9" t="s">
        <v>25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8" t="str">
        <f>'Статистика'!A158</f>
        <v>Poslanec</v>
      </c>
      <c r="B158" s="8" t="str">
        <f>'Статистика'!B158</f>
        <v>STAN</v>
      </c>
      <c r="C158" s="4" t="str">
        <f>'Статистика'!C158</f>
        <v>Ing. Bernard Josef</v>
      </c>
      <c r="D158" s="10"/>
      <c r="E158" s="10"/>
      <c r="F158" s="9" t="s">
        <v>26</v>
      </c>
      <c r="G158" s="9" t="s">
        <v>25</v>
      </c>
      <c r="H158" s="10"/>
      <c r="I158" s="9" t="s">
        <v>25</v>
      </c>
      <c r="J158" s="10"/>
      <c r="K158" s="10"/>
      <c r="L158" s="10"/>
      <c r="M158" s="9" t="s">
        <v>25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8" t="str">
        <f>'Статистика'!A159</f>
        <v>Poslanec</v>
      </c>
      <c r="B159" s="8" t="str">
        <f>'Статистика'!B159</f>
        <v>STAN</v>
      </c>
      <c r="C159" s="4" t="str">
        <f>'Статистика'!C159</f>
        <v>Mgr. Cogan Josef</v>
      </c>
      <c r="D159" s="10"/>
      <c r="E159" s="10"/>
      <c r="F159" s="10"/>
      <c r="G159" s="10"/>
      <c r="H159" s="10"/>
      <c r="I159" s="9" t="s">
        <v>25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8" t="str">
        <f>'Статистика'!A160</f>
        <v>Poslanec</v>
      </c>
      <c r="B160" s="8" t="str">
        <f>'Статистика'!B160</f>
        <v>STAN</v>
      </c>
      <c r="C160" s="4" t="str">
        <f>'Статистика'!C160</f>
        <v>Dubský Tomáš</v>
      </c>
      <c r="D160" s="10"/>
      <c r="E160" s="10"/>
      <c r="F160" s="10"/>
      <c r="G160" s="10"/>
      <c r="H160" s="10"/>
      <c r="I160" s="9" t="s">
        <v>25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8" t="str">
        <f>'Статистика'!A161</f>
        <v>Poslanec</v>
      </c>
      <c r="B161" s="8" t="str">
        <f>'Статистика'!B161</f>
        <v>STAN</v>
      </c>
      <c r="C161" s="4" t="str">
        <f>'Статистика'!C161</f>
        <v>Exner Martin</v>
      </c>
      <c r="D161" s="9" t="s">
        <v>27</v>
      </c>
      <c r="E161" s="9"/>
      <c r="F161" s="9"/>
      <c r="G161" s="9" t="s">
        <v>28</v>
      </c>
      <c r="H161" s="10"/>
      <c r="I161" s="9" t="s">
        <v>25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8" t="str">
        <f>'Статистика'!A162</f>
        <v>Poslanec</v>
      </c>
      <c r="B162" s="8" t="str">
        <f>'Статистика'!B162</f>
        <v>STAN</v>
      </c>
      <c r="C162" s="4" t="str">
        <f>'Статистика'!C162</f>
        <v>Mgr. Flek Josef</v>
      </c>
      <c r="D162" s="10"/>
      <c r="E162" s="10"/>
      <c r="F162" s="10"/>
      <c r="G162" s="10"/>
      <c r="H162" s="10"/>
      <c r="I162" s="9" t="s">
        <v>25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8" t="str">
        <f>'Статистика'!A163</f>
        <v>Poslanec</v>
      </c>
      <c r="B163" s="8" t="str">
        <f>'Статистика'!B163</f>
        <v>STAN</v>
      </c>
      <c r="C163" s="4" t="str">
        <f>'Статистика'!C163</f>
        <v>Mgr. Gazdík Petr</v>
      </c>
      <c r="D163" s="10"/>
      <c r="E163" s="10"/>
      <c r="F163" s="9" t="s">
        <v>26</v>
      </c>
      <c r="G163" s="9" t="s">
        <v>25</v>
      </c>
      <c r="H163" s="10"/>
      <c r="I163" s="9" t="s">
        <v>25</v>
      </c>
      <c r="J163" s="10"/>
      <c r="K163" s="10"/>
      <c r="L163" s="10"/>
      <c r="M163" s="9" t="s">
        <v>25</v>
      </c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8" t="str">
        <f>'Статистика'!A164</f>
        <v>Poslanec</v>
      </c>
      <c r="B164" s="8" t="str">
        <f>'Статистика'!B164</f>
        <v>STAN</v>
      </c>
      <c r="C164" s="4" t="str">
        <f>'Статистика'!C164</f>
        <v>Ing. Hájek Jiří</v>
      </c>
      <c r="D164" s="10"/>
      <c r="E164" s="10"/>
      <c r="F164" s="10"/>
      <c r="G164" s="10"/>
      <c r="H164" s="10"/>
      <c r="I164" s="9" t="s">
        <v>25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8" t="str">
        <f>'Статистика'!A165</f>
        <v>Poslanec</v>
      </c>
      <c r="B165" s="8" t="str">
        <f>'Статистика'!B165</f>
        <v>STAN</v>
      </c>
      <c r="C165" s="4" t="str">
        <f>'Статистика'!C165</f>
        <v>Mgr. Hájek Martin</v>
      </c>
      <c r="D165" s="10"/>
      <c r="E165" s="10"/>
      <c r="F165" s="9" t="s">
        <v>28</v>
      </c>
      <c r="G165" s="9" t="s">
        <v>25</v>
      </c>
      <c r="H165" s="10"/>
      <c r="I165" s="9" t="s">
        <v>26</v>
      </c>
      <c r="J165" s="9" t="s">
        <v>26</v>
      </c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8" t="str">
        <f>'Статистика'!A166</f>
        <v>Poslanec</v>
      </c>
      <c r="B166" s="8" t="str">
        <f>'Статистика'!B166</f>
        <v>STAN</v>
      </c>
      <c r="C166" s="4" t="str">
        <f>'Статистика'!C166</f>
        <v>Ing. Kovářová Věra</v>
      </c>
      <c r="D166" s="10"/>
      <c r="E166" s="10"/>
      <c r="F166" s="10"/>
      <c r="G166" s="10"/>
      <c r="H166" s="10"/>
      <c r="I166" s="9" t="s">
        <v>25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8" t="str">
        <f>'Статистика'!A167</f>
        <v>Poslanec</v>
      </c>
      <c r="B167" s="8" t="str">
        <f>'Статистика'!B167</f>
        <v>STAN</v>
      </c>
      <c r="C167" s="4" t="str">
        <f>'Статистика'!C167</f>
        <v>Ing. Krutáková Jana</v>
      </c>
      <c r="D167" s="10"/>
      <c r="E167" s="10"/>
      <c r="F167" s="10"/>
      <c r="G167" s="10"/>
      <c r="H167" s="10"/>
      <c r="I167" s="9" t="s">
        <v>25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8" t="str">
        <f>'Статистика'!A168</f>
        <v>Poslanec</v>
      </c>
      <c r="B168" s="8" t="str">
        <f>'Статистика'!B168</f>
        <v>STAN</v>
      </c>
      <c r="C168" s="4" t="str">
        <f>'Статистика'!C168</f>
        <v>Kuchař Jan</v>
      </c>
      <c r="D168" s="10"/>
      <c r="E168" s="10"/>
      <c r="F168" s="9" t="s">
        <v>26</v>
      </c>
      <c r="G168" s="9" t="s">
        <v>25</v>
      </c>
      <c r="H168" s="10"/>
      <c r="I168" s="9" t="s">
        <v>25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8" t="str">
        <f>'Статистика'!A169</f>
        <v>Poslanec</v>
      </c>
      <c r="B169" s="8" t="str">
        <f>'Статистика'!B169</f>
        <v>STAN</v>
      </c>
      <c r="C169" s="4" t="str">
        <f>'Статистика'!C169</f>
        <v>Mgr. Lacina Jan</v>
      </c>
      <c r="D169" s="9"/>
      <c r="E169" s="9"/>
      <c r="F169" s="9"/>
      <c r="G169" s="9" t="s">
        <v>27</v>
      </c>
      <c r="H169" s="10"/>
      <c r="I169" s="9" t="s">
        <v>25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8" t="str">
        <f>'Статистика'!A170</f>
        <v>Poslanec</v>
      </c>
      <c r="B170" s="8" t="str">
        <f>'Статистика'!B170</f>
        <v>STAN</v>
      </c>
      <c r="C170" s="4" t="str">
        <f>'Статистика'!C170</f>
        <v>Letocha Petr</v>
      </c>
      <c r="D170" s="10"/>
      <c r="E170" s="9"/>
      <c r="F170" s="9"/>
      <c r="G170" s="9" t="s">
        <v>25</v>
      </c>
      <c r="H170" s="10"/>
      <c r="I170" s="9" t="s">
        <v>25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8" t="str">
        <f>'Статистика'!A171</f>
        <v>Poslanec</v>
      </c>
      <c r="B171" s="8" t="str">
        <f>'Статистика'!B171</f>
        <v>STAN</v>
      </c>
      <c r="C171" s="4" t="str">
        <f>'Статистика'!C171</f>
        <v>Ing. Liška Petr</v>
      </c>
      <c r="D171" s="10"/>
      <c r="E171" s="10"/>
      <c r="F171" s="10"/>
      <c r="G171" s="10"/>
      <c r="H171" s="10"/>
      <c r="I171" s="9" t="s">
        <v>25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8" t="str">
        <f>'Статистика'!A172</f>
        <v>Poslanec</v>
      </c>
      <c r="B172" s="8" t="str">
        <f>'Статистика'!B172</f>
        <v>STAN</v>
      </c>
      <c r="C172" s="4" t="str">
        <f>'Статистика'!C172</f>
        <v>Mgr. Bc. Doušová Silvia</v>
      </c>
      <c r="D172" s="10"/>
      <c r="E172" s="10"/>
      <c r="F172" s="10"/>
      <c r="G172" s="9" t="s">
        <v>25</v>
      </c>
      <c r="H172" s="10"/>
      <c r="I172" s="9" t="s">
        <v>26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8" t="str">
        <f>'Статистика'!A173</f>
        <v>Poslanec</v>
      </c>
      <c r="B173" s="8" t="str">
        <f>'Статистика'!B173</f>
        <v>STAN</v>
      </c>
      <c r="C173" s="4" t="str">
        <f>'Статистика'!C173</f>
        <v>Ing. Müller Tomáš</v>
      </c>
      <c r="D173" s="10"/>
      <c r="E173" s="10"/>
      <c r="F173" s="10"/>
      <c r="G173" s="10"/>
      <c r="H173" s="10"/>
      <c r="I173" s="9" t="s">
        <v>25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8" t="str">
        <f>'Статистика'!A174</f>
        <v>Poslanec</v>
      </c>
      <c r="B174" s="8" t="str">
        <f>'Статистика'!B174</f>
        <v>STAN</v>
      </c>
      <c r="C174" s="4" t="str">
        <f>'Статистика'!C174</f>
        <v>Ing. Naiclerová Hana</v>
      </c>
      <c r="D174" s="10"/>
      <c r="E174" s="10"/>
      <c r="F174" s="10"/>
      <c r="G174" s="10"/>
      <c r="H174" s="10"/>
      <c r="I174" s="9" t="s">
        <v>25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8" t="str">
        <f>'Статистика'!A175</f>
        <v>Poslanec</v>
      </c>
      <c r="B175" s="8" t="str">
        <f>'Статистика'!B175</f>
        <v>STAN</v>
      </c>
      <c r="C175" s="4" t="str">
        <f>'Статистика'!C175</f>
        <v>Mgr. Olšáková Eliška</v>
      </c>
      <c r="D175" s="10"/>
      <c r="E175" s="10"/>
      <c r="F175" s="10"/>
      <c r="G175" s="9" t="s">
        <v>25</v>
      </c>
      <c r="H175" s="10"/>
      <c r="I175" s="9" t="s">
        <v>26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8" t="str">
        <f>'Статистика'!A176</f>
        <v>Poslanec</v>
      </c>
      <c r="B176" s="8" t="str">
        <f>'Статистика'!B176</f>
        <v>STAN</v>
      </c>
      <c r="C176" s="4" t="str">
        <f>'Статистика'!C176</f>
        <v>Ing. Opltová Michaela</v>
      </c>
      <c r="D176" s="10"/>
      <c r="E176" s="9"/>
      <c r="F176" s="9"/>
      <c r="G176" s="9" t="s">
        <v>25</v>
      </c>
      <c r="H176" s="10"/>
      <c r="I176" s="9" t="s">
        <v>25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8" t="str">
        <f>'Статистика'!A177</f>
        <v>Poslanec</v>
      </c>
      <c r="B177" s="8" t="str">
        <f>'Статистика'!B177</f>
        <v>STAN</v>
      </c>
      <c r="C177" s="4" t="str">
        <f>'Статистика'!C177</f>
        <v>Mgr. Ing. Pivoňka Vaňková Pavla</v>
      </c>
      <c r="D177" s="10"/>
      <c r="E177" s="10"/>
      <c r="F177" s="10"/>
      <c r="G177" s="10"/>
      <c r="H177" s="10"/>
      <c r="I177" s="9" t="s">
        <v>25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8" t="str">
        <f>'Статистика'!A178</f>
        <v>Poslanec</v>
      </c>
      <c r="B178" s="8" t="str">
        <f>'Статистика'!B178</f>
        <v>STAN</v>
      </c>
      <c r="C178" s="4" t="str">
        <f>'Статистика'!C178</f>
        <v>Mgr. Potůčková Lucie</v>
      </c>
      <c r="D178" s="10"/>
      <c r="E178" s="10"/>
      <c r="F178" s="10"/>
      <c r="G178" s="10"/>
      <c r="H178" s="10"/>
      <c r="I178" s="9" t="s">
        <v>25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8" t="str">
        <f>'Статистика'!A179</f>
        <v>Poslanec</v>
      </c>
      <c r="B179" s="8" t="str">
        <f>'Статистика'!B179</f>
        <v>STAN</v>
      </c>
      <c r="C179" s="4" t="str">
        <f>'Статистика'!C179</f>
        <v>Bc. Quittová Petra</v>
      </c>
      <c r="D179" s="10"/>
      <c r="E179" s="10"/>
      <c r="F179" s="10"/>
      <c r="G179" s="10"/>
      <c r="H179" s="10"/>
      <c r="I179" s="9" t="s">
        <v>25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8" t="str">
        <f>'Статистика'!A180</f>
        <v>Poslanec</v>
      </c>
      <c r="B180" s="8" t="str">
        <f>'Статистика'!B180</f>
        <v>STAN</v>
      </c>
      <c r="C180" s="4" t="str">
        <f>'Статистика'!C180</f>
        <v>Mgr. Rakušan Vít</v>
      </c>
      <c r="D180" s="9" t="s">
        <v>27</v>
      </c>
      <c r="E180" s="10"/>
      <c r="F180" s="9"/>
      <c r="G180" s="9" t="s">
        <v>28</v>
      </c>
      <c r="H180" s="10"/>
      <c r="I180" s="9" t="s">
        <v>25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8" t="str">
        <f>'Статистика'!A181</f>
        <v>Poslanec</v>
      </c>
      <c r="B181" s="8" t="str">
        <f>'Статистика'!B181</f>
        <v>STAN</v>
      </c>
      <c r="C181" s="4" t="str">
        <f>'Статистика'!C181</f>
        <v>PhDr. Rataj Michael</v>
      </c>
      <c r="D181" s="10"/>
      <c r="E181" s="10"/>
      <c r="F181" s="10"/>
      <c r="G181" s="10"/>
      <c r="H181" s="10"/>
      <c r="I181" s="9" t="s">
        <v>25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8" t="str">
        <f>'Статистика'!A182</f>
        <v>Poslanec</v>
      </c>
      <c r="B182" s="8" t="str">
        <f>'Статистика'!B182</f>
        <v>STAN</v>
      </c>
      <c r="C182" s="4" t="str">
        <f>'Статистика'!C182</f>
        <v>Mgr. Šebelová Michaela</v>
      </c>
      <c r="D182" s="10"/>
      <c r="E182" s="10"/>
      <c r="F182" s="10"/>
      <c r="G182" s="10"/>
      <c r="H182" s="10"/>
      <c r="I182" s="9" t="s">
        <v>25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8" t="str">
        <f>'Статистика'!A183</f>
        <v>Poslanec</v>
      </c>
      <c r="B183" s="8" t="str">
        <f>'Статистика'!B183</f>
        <v>STAN</v>
      </c>
      <c r="C183" s="4" t="str">
        <f>'Статистика'!C183</f>
        <v>Ing. Urbanová Barbora</v>
      </c>
      <c r="D183" s="10"/>
      <c r="E183" s="10"/>
      <c r="F183" s="10"/>
      <c r="G183" s="10"/>
      <c r="H183" s="10"/>
      <c r="I183" s="9" t="s">
        <v>24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8" t="str">
        <f>'Статистика'!A184</f>
        <v>Poslanec</v>
      </c>
      <c r="B184" s="8" t="str">
        <f>'Статистика'!B184</f>
        <v>STAN</v>
      </c>
      <c r="C184" s="4" t="str">
        <f>'Статистика'!C184</f>
        <v>Ing. Vlček Lukáš</v>
      </c>
      <c r="D184" s="10"/>
      <c r="E184" s="10"/>
      <c r="F184" s="10"/>
      <c r="G184" s="10"/>
      <c r="H184" s="10"/>
      <c r="I184" s="9" t="s">
        <v>25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8" t="str">
        <f>'Статистика'!A185</f>
        <v>Poslanec</v>
      </c>
      <c r="B185" s="8" t="str">
        <f>'Статистика'!B185</f>
        <v>STAN</v>
      </c>
      <c r="C185" s="4" t="str">
        <f>'Статистика'!C185</f>
        <v>Mgr. Voborská Milada</v>
      </c>
      <c r="D185" s="10"/>
      <c r="E185" s="10"/>
      <c r="F185" s="10"/>
      <c r="G185" s="10"/>
      <c r="H185" s="10"/>
      <c r="I185" s="9" t="s">
        <v>25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8" t="str">
        <f>'Статистика'!A186</f>
        <v>Poslanec</v>
      </c>
      <c r="B186" s="8" t="str">
        <f>'Статистика'!B186</f>
        <v>STAN</v>
      </c>
      <c r="C186" s="4" t="str">
        <f>'Статистика'!C186</f>
        <v>Ing. Vojtko Viktor</v>
      </c>
      <c r="D186" s="10"/>
      <c r="E186" s="10"/>
      <c r="F186" s="10"/>
      <c r="G186" s="10"/>
      <c r="H186" s="10"/>
      <c r="I186" s="9" t="s">
        <v>25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8" t="str">
        <f>'Статистика'!A187</f>
        <v>Poslanec</v>
      </c>
      <c r="B187" s="8" t="str">
        <f>'Статистика'!B187</f>
        <v>STAN</v>
      </c>
      <c r="C187" s="4" t="str">
        <f>'Статистика'!C187</f>
        <v>Ing. Levko Jarmila</v>
      </c>
      <c r="D187" s="10"/>
      <c r="E187" s="10"/>
      <c r="F187" s="10"/>
      <c r="G187" s="10"/>
      <c r="H187" s="10"/>
      <c r="I187" s="9" t="s">
        <v>25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8" t="str">
        <f>'Статистика'!A188</f>
        <v>Poslanec</v>
      </c>
      <c r="B188" s="8" t="str">
        <f>'Статистика'!B188</f>
        <v>TOP09</v>
      </c>
      <c r="C188" s="4" t="str">
        <f>'Статистика'!C188</f>
        <v>Mgr. Havel Matěj Ondřej</v>
      </c>
      <c r="D188" s="10"/>
      <c r="E188" s="10"/>
      <c r="F188" s="10"/>
      <c r="G188" s="10"/>
      <c r="H188" s="10"/>
      <c r="I188" s="9" t="s">
        <v>25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8" t="str">
        <f>'Статистика'!A189</f>
        <v>Poslanec</v>
      </c>
      <c r="B189" s="8" t="str">
        <f>'Статистика'!B189</f>
        <v>TOP09</v>
      </c>
      <c r="C189" s="4" t="str">
        <f>'Статистика'!C189</f>
        <v>Jakob Jan</v>
      </c>
      <c r="D189" s="10"/>
      <c r="E189" s="10"/>
      <c r="F189" s="10"/>
      <c r="G189" s="10"/>
      <c r="H189" s="10"/>
      <c r="I189" s="9" t="s">
        <v>25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8" t="str">
        <f>'Статистика'!A190</f>
        <v>Poslanec</v>
      </c>
      <c r="B190" s="8" t="str">
        <f>'Статистика'!B190</f>
        <v>TOP09</v>
      </c>
      <c r="C190" s="4" t="str">
        <f>'Статистика'!C190</f>
        <v>Mgr. Klíma Pavel</v>
      </c>
      <c r="D190" s="10"/>
      <c r="E190" s="10"/>
      <c r="F190" s="10"/>
      <c r="G190" s="10"/>
      <c r="H190" s="10"/>
      <c r="I190" s="9" t="s">
        <v>25</v>
      </c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8" t="str">
        <f>'Статистика'!A191</f>
        <v>Poslanec</v>
      </c>
      <c r="B191" s="8" t="str">
        <f>'Статистика'!B191</f>
        <v>TOP09</v>
      </c>
      <c r="C191" s="4" t="str">
        <f>'Статистика'!C191</f>
        <v>Ing. Kučera Michal</v>
      </c>
      <c r="D191" s="10"/>
      <c r="E191" s="10"/>
      <c r="F191" s="10"/>
      <c r="G191" s="10"/>
      <c r="H191" s="10"/>
      <c r="I191" s="9" t="s">
        <v>25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8" t="str">
        <f>'Статистика'!A192</f>
        <v>Poslanec</v>
      </c>
      <c r="B192" s="8" t="str">
        <f>'Статистика'!B192</f>
        <v>TOP09</v>
      </c>
      <c r="C192" s="4" t="str">
        <f>'Статистика'!C192</f>
        <v>Mgr. Langšádlová Helena</v>
      </c>
      <c r="D192" s="10"/>
      <c r="E192" s="10"/>
      <c r="F192" s="10"/>
      <c r="G192" s="10"/>
      <c r="H192" s="10"/>
      <c r="I192" s="9" t="s">
        <v>25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8" t="str">
        <f>'Статистика'!A193</f>
        <v>Poslanec</v>
      </c>
      <c r="B193" s="8" t="str">
        <f>'Статистика'!B193</f>
        <v>TOP09</v>
      </c>
      <c r="C193" s="4" t="str">
        <f>'Статистика'!C193</f>
        <v>Mgr. Ochodnická Martina</v>
      </c>
      <c r="D193" s="10"/>
      <c r="E193" s="10"/>
      <c r="F193" s="10"/>
      <c r="G193" s="10"/>
      <c r="H193" s="10"/>
      <c r="I193" s="9" t="s">
        <v>25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8" t="str">
        <f>'Статистика'!A194</f>
        <v>Poslanec</v>
      </c>
      <c r="B194" s="8" t="str">
        <f>'Статистика'!B194</f>
        <v>TOP09</v>
      </c>
      <c r="C194" s="4" t="str">
        <f>'Статистика'!C194</f>
        <v>Ing. Nový Miloš</v>
      </c>
      <c r="D194" s="10"/>
      <c r="E194" s="10"/>
      <c r="F194" s="10"/>
      <c r="G194" s="10"/>
      <c r="H194" s="10"/>
      <c r="I194" s="9" t="s">
        <v>25</v>
      </c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8" t="str">
        <f>'Статистика'!A195</f>
        <v>Poslanec</v>
      </c>
      <c r="B195" s="8" t="str">
        <f>'Статистика'!B195</f>
        <v>TOP09</v>
      </c>
      <c r="C195" s="4" t="str">
        <f>'Статистика'!C195</f>
        <v>Ing. Pekarová Adamová MarkÈta</v>
      </c>
      <c r="D195" s="10"/>
      <c r="E195" s="10"/>
      <c r="F195" s="10"/>
      <c r="G195" s="10"/>
      <c r="H195" s="10"/>
      <c r="I195" s="9" t="s">
        <v>25</v>
      </c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8" t="str">
        <f>'Статистика'!A196</f>
        <v>Poslanec</v>
      </c>
      <c r="B196" s="8" t="str">
        <f>'Статистика'!B196</f>
        <v>TOP09</v>
      </c>
      <c r="C196" s="4" t="str">
        <f>'Статистика'!C196</f>
        <v>Slavík Jiří</v>
      </c>
      <c r="D196" s="10"/>
      <c r="E196" s="10"/>
      <c r="F196" s="10"/>
      <c r="G196" s="10"/>
      <c r="H196" s="10"/>
      <c r="I196" s="9" t="s">
        <v>25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8" t="str">
        <f>'Статистика'!A197</f>
        <v>Poslanec</v>
      </c>
      <c r="B197" s="8" t="str">
        <f>'Статистика'!B197</f>
        <v>TOP09</v>
      </c>
      <c r="C197" s="4" t="str">
        <f>'Статистика'!C197</f>
        <v>MgA. Svoboda Pavel</v>
      </c>
      <c r="D197" s="10"/>
      <c r="E197" s="10"/>
      <c r="F197" s="10"/>
      <c r="G197" s="10"/>
      <c r="H197" s="10"/>
      <c r="I197" s="9" t="s">
        <v>25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8" t="str">
        <f>'Статистика'!A198</f>
        <v>Poslanec</v>
      </c>
      <c r="B198" s="8" t="str">
        <f>'Статистика'!B198</f>
        <v>TOP09</v>
      </c>
      <c r="C198" s="4" t="str">
        <f>'Статистика'!C198</f>
        <v>prof. MUDr. Válek Vlastimil</v>
      </c>
      <c r="D198" s="10"/>
      <c r="E198" s="10"/>
      <c r="F198" s="9" t="s">
        <v>26</v>
      </c>
      <c r="G198" s="10"/>
      <c r="H198" s="10"/>
      <c r="I198" s="9" t="s">
        <v>25</v>
      </c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8" t="str">
        <f>'Статистика'!A199</f>
        <v>Poslanec</v>
      </c>
      <c r="B199" s="8" t="str">
        <f>'Статистика'!B199</f>
        <v>TOP09</v>
      </c>
      <c r="C199" s="4" t="str">
        <f>'Статистика'!C199</f>
        <v>Zuna Michal</v>
      </c>
      <c r="D199" s="10"/>
      <c r="E199" s="9"/>
      <c r="F199" s="9"/>
      <c r="G199" s="9" t="s">
        <v>25</v>
      </c>
      <c r="H199" s="10"/>
      <c r="I199" s="9" t="s">
        <v>25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8" t="str">
        <f>'Статистика'!A200</f>
        <v>Poslanec</v>
      </c>
      <c r="B200" s="8" t="str">
        <f>'Статистика'!B200</f>
        <v>TOP09</v>
      </c>
      <c r="C200" s="4" t="str">
        <f>'Статистика'!C200</f>
        <v>PhDr. Ženíšek Marek</v>
      </c>
      <c r="D200" s="10"/>
      <c r="E200" s="10"/>
      <c r="F200" s="10"/>
      <c r="G200" s="10"/>
      <c r="H200" s="10"/>
      <c r="I200" s="9" t="s">
        <v>25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8" t="str">
        <f>'Статистика'!A201</f>
        <v>Poslanec</v>
      </c>
      <c r="B201" s="8" t="str">
        <f>'Статистика'!B201</f>
        <v>TOP09</v>
      </c>
      <c r="C201" s="4" t="str">
        <f>'Статистика'!C201</f>
        <v>prof. Ing. Mgr. Dlouhý Martin</v>
      </c>
      <c r="D201" s="10"/>
      <c r="E201" s="10"/>
      <c r="F201" s="9" t="s">
        <v>26</v>
      </c>
      <c r="G201" s="9" t="s">
        <v>25</v>
      </c>
      <c r="H201" s="10"/>
      <c r="I201" s="9" t="s">
        <v>25</v>
      </c>
      <c r="J201" s="10"/>
      <c r="K201" s="10"/>
      <c r="L201" s="10"/>
      <c r="M201" s="9" t="s">
        <v>25</v>
      </c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8" t="str">
        <f>'Статистика'!A202</f>
        <v>Senator</v>
      </c>
      <c r="B202" s="8" t="str">
        <f>'Статистика'!B202</f>
        <v>ODS</v>
      </c>
      <c r="C202" s="12" t="str">
        <f>'Статистика'!C202</f>
        <v>Lumír Aschenbrenner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8" t="str">
        <f>'Статистика'!A203</f>
        <v>Senator</v>
      </c>
      <c r="B203" s="8" t="str">
        <f>'Статистика'!B203</f>
        <v>BEZPP</v>
      </c>
      <c r="C203" s="12" t="str">
        <f>'Статистика'!C203</f>
        <v>Stanislav Balík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8" t="str">
        <f>'Статистика'!A204</f>
        <v>Senator</v>
      </c>
      <c r="B204" s="8" t="str">
        <f>'Статистика'!B204</f>
        <v>STAN</v>
      </c>
      <c r="C204" s="12" t="str">
        <f>'Статистика'!C204</f>
        <v>Miroslav Bárta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8" t="str">
        <f>'Статистика'!A205</f>
        <v>Senator</v>
      </c>
      <c r="B205" s="8" t="str">
        <f>'Статистика'!B205</f>
        <v>KDU-ČSL</v>
      </c>
      <c r="C205" s="12" t="str">
        <f>'Статистика'!C205</f>
        <v>Josef Bazala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8" t="str">
        <f>'Статистика'!A206</f>
        <v>Senator</v>
      </c>
      <c r="B206" s="8" t="str">
        <f>'Статистика'!B206</f>
        <v>ANO</v>
      </c>
      <c r="C206" s="12" t="str">
        <f>'Статистика'!C206</f>
        <v>Martin Bednář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8" t="str">
        <f>'Статистика'!A207</f>
        <v>Senator</v>
      </c>
      <c r="B207" s="8" t="str">
        <f>'Статистика'!B207</f>
        <v>SLK</v>
      </c>
      <c r="C207" s="12" t="str">
        <f>'Статистика'!C207</f>
        <v>Michael Canov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8" t="str">
        <f>'Статистика'!A208</f>
        <v>Senator</v>
      </c>
      <c r="B208" s="8" t="str">
        <f>'Статистика'!B208</f>
        <v>TOP09</v>
      </c>
      <c r="C208" s="12" t="str">
        <f>'Статистика'!C208</f>
        <v>Tomáš Czernin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8" t="str">
        <f>'Статистика'!A209</f>
        <v>Senator</v>
      </c>
      <c r="B209" s="8" t="str">
        <f>'Статистика'!B209</f>
        <v>ODS</v>
      </c>
      <c r="C209" s="12" t="str">
        <f>'Статистика'!C209</f>
        <v>Martin Červíček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8" t="str">
        <f>'Статистика'!A210</f>
        <v>Senator</v>
      </c>
      <c r="B210" s="8" t="str">
        <f>'Статистика'!B210</f>
        <v>KDU-ČSL</v>
      </c>
      <c r="C210" s="12" t="str">
        <f>'Статистика'!C210</f>
        <v>Jiří Čunek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8" t="str">
        <f>'Статистика'!A211</f>
        <v>Senator</v>
      </c>
      <c r="B211" s="8" t="str">
        <f>'Статистика'!B211</f>
        <v>BEZPP</v>
      </c>
      <c r="C211" s="12" t="str">
        <f>'Статистика'!C211</f>
        <v>Jiří Drahoš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8" t="str">
        <f>'Статистика'!A212</f>
        <v>Senator</v>
      </c>
      <c r="B212" s="8" t="str">
        <f>'Статистика'!B212</f>
        <v>BEZPP</v>
      </c>
      <c r="C212" s="12" t="str">
        <f>'Статистика'!C212</f>
        <v>Jiří Dušek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8" t="str">
        <f>'Статистика'!A213</f>
        <v>Senator</v>
      </c>
      <c r="B213" s="8" t="str">
        <f>'Статистика'!B213</f>
        <v>ANO</v>
      </c>
      <c r="C213" s="12" t="str">
        <f>'Статистика'!C213</f>
        <v>Ondřej Feber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8" t="str">
        <f>'Статистика'!A214</f>
        <v>Senator</v>
      </c>
      <c r="B214" s="8" t="str">
        <f>'Статистика'!B214</f>
        <v>SproK</v>
      </c>
      <c r="C214" s="12" t="str">
        <f>'Статистика'!C214</f>
        <v>Petr Fiala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8" t="str">
        <f>'Статистика'!A215</f>
        <v>Senator</v>
      </c>
      <c r="B215" s="8" t="str">
        <f>'Статистика'!B215</f>
        <v>BEZPP</v>
      </c>
      <c r="C215" s="12" t="str">
        <f>'Статистика'!C215</f>
        <v>Tomáš Fiala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8" t="str">
        <f>'Статистика'!A216</f>
        <v>Senator</v>
      </c>
      <c r="B216" s="8" t="str">
        <f>'Статистика'!B216</f>
        <v>BEZPP</v>
      </c>
      <c r="C216" s="12" t="str">
        <f>'Статистика'!C216</f>
        <v>Pavel Fischer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8" t="str">
        <f>'Статистика'!A217</f>
        <v>Senator</v>
      </c>
      <c r="B217" s="8" t="str">
        <f>'Статистика'!B217</f>
        <v>ODS</v>
      </c>
      <c r="C217" s="12" t="str">
        <f>'Статистика'!C217</f>
        <v>Tomáš Goláň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8" t="str">
        <f>'Статистика'!A218</f>
        <v>Senator</v>
      </c>
      <c r="B218" s="8" t="str">
        <f>'Статистика'!B218</f>
        <v>TOP09</v>
      </c>
      <c r="C218" s="12" t="str">
        <f>'Статистика'!C218</f>
        <v>Jan Grulich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8" t="str">
        <f>'Статистика'!A219</f>
        <v>Senator</v>
      </c>
      <c r="B219" s="8" t="str">
        <f>'Статистика'!B219</f>
        <v>ANO</v>
      </c>
      <c r="C219" s="12" t="str">
        <f>'Статистика'!C219</f>
        <v>Oldřich Hájek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8" t="str">
        <f>'Статистика'!A220</f>
        <v>Senator</v>
      </c>
      <c r="B220" s="8" t="str">
        <f>'Статистика'!B220</f>
        <v>BEZPP</v>
      </c>
      <c r="C220" s="12" t="str">
        <f>'Статистика'!C220</f>
        <v>Jan Holásek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8" t="str">
        <f>'Статистика'!A221</f>
        <v>Senator</v>
      </c>
      <c r="B221" s="8" t="str">
        <f>'Статистика'!B221</f>
        <v>BEZPP</v>
      </c>
      <c r="C221" s="12" t="str">
        <f>'Статистика'!C221</f>
        <v>Miluše Horská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8" t="str">
        <f>'Статистика'!A222</f>
        <v>Senator</v>
      </c>
      <c r="B222" s="8" t="str">
        <f>'Статистика'!B222</f>
        <v>BEZPP</v>
      </c>
      <c r="C222" s="12" t="str">
        <f>'Статистика'!C222</f>
        <v>Zdeněk Hraba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8" t="str">
        <f>'Статистика'!A223</f>
        <v>Senator</v>
      </c>
      <c r="B223" s="8" t="str">
        <f>'Статистика'!B223</f>
        <v>BEZPP</v>
      </c>
      <c r="C223" s="12" t="str">
        <f>'Статистика'!C223</f>
        <v>Jaroslav Chalupský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8" t="str">
        <f>'Статистика'!A224</f>
        <v>Senator</v>
      </c>
      <c r="B224" s="8" t="str">
        <f>'Статистика'!B224</f>
        <v>ODS</v>
      </c>
      <c r="C224" s="12" t="str">
        <f>'Статистика'!C224</f>
        <v>Tomáš Jirsa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8" t="str">
        <f>'Статистика'!A225</f>
        <v>Senator</v>
      </c>
      <c r="B225" s="8" t="str">
        <f>'Статистика'!B225</f>
        <v>ANO</v>
      </c>
      <c r="C225" s="12" t="str">
        <f>'Статистика'!C225</f>
        <v>František Jura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8" t="str">
        <f>'Статистика'!A226</f>
        <v>Senator</v>
      </c>
      <c r="B226" s="8" t="str">
        <f>'Статистика'!B226</f>
        <v>KDU-ČSL</v>
      </c>
      <c r="C226" s="12" t="str">
        <f>'Статистика'!C226</f>
        <v>Lumír Kantor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8" t="str">
        <f>'Статистика'!A227</f>
        <v>Senator</v>
      </c>
      <c r="B227" s="8" t="str">
        <f>'Статистика'!B227</f>
        <v>BEZPP</v>
      </c>
      <c r="C227" s="12" t="str">
        <f>'Статистика'!C227</f>
        <v>Pavel Kárník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8" t="str">
        <f>'Статистика'!A228</f>
        <v>Senator</v>
      </c>
      <c r="B228" s="8" t="str">
        <f>'Статистика'!B228</f>
        <v>KDU-ČSL</v>
      </c>
      <c r="C228" s="12" t="str">
        <f>'Статистика'!C228</f>
        <v>Josef Klement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8" t="str">
        <f>'Статистика'!A229</f>
        <v>Senator</v>
      </c>
      <c r="B229" s="8" t="str">
        <f>'Статистика'!B229</f>
        <v>BEZPP</v>
      </c>
      <c r="C229" s="12" t="str">
        <f>'Статистика'!C229</f>
        <v>Hana Kordová Marvanová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8" t="str">
        <f>'Статистика'!A230</f>
        <v>Senator</v>
      </c>
      <c r="B230" s="8" t="str">
        <f>'Статистика'!B230</f>
        <v>BEZPP</v>
      </c>
      <c r="C230" s="12" t="str">
        <f>'Статистика'!C230</f>
        <v>Daniela Kovářová</v>
      </c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8" t="str">
        <f>'Статистика'!A231</f>
        <v>Senator</v>
      </c>
      <c r="B231" s="8" t="str">
        <f>'Статистика'!B231</f>
        <v>ODS</v>
      </c>
      <c r="C231" s="12" t="str">
        <f>'Статистика'!C231</f>
        <v>Roman Kraus</v>
      </c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8" t="str">
        <f>'Статистика'!A232</f>
        <v>Senator</v>
      </c>
      <c r="B232" s="8" t="str">
        <f>'Статистика'!B232</f>
        <v>STAN</v>
      </c>
      <c r="C232" s="12" t="str">
        <f>'Статистика'!C232</f>
        <v>Miroslav Kroc</v>
      </c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8" t="str">
        <f>'Статистика'!A233</f>
        <v>Senator</v>
      </c>
      <c r="B233" s="8" t="str">
        <f>'Статистика'!B233</f>
        <v>BEZPP</v>
      </c>
      <c r="C233" s="12" t="str">
        <f>'Статистика'!C233</f>
        <v>Martin Krsek</v>
      </c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8" t="str">
        <f>'Статистика'!A234</f>
        <v>Senator</v>
      </c>
      <c r="B234" s="8" t="str">
        <f>'Статистика'!B234</f>
        <v>SEN 21</v>
      </c>
      <c r="C234" s="12" t="str">
        <f>'Статистика'!C234</f>
        <v>Václav Láska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8" t="str">
        <f>'Статистика'!A235</f>
        <v>Senator</v>
      </c>
      <c r="B235" s="8" t="str">
        <f>'Статистика'!B235</f>
        <v>ANO</v>
      </c>
      <c r="C235" s="12" t="str">
        <f>'Статистика'!C235</f>
        <v>Jan Látka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8" t="str">
        <f>'Статистика'!A236</f>
        <v>Senator</v>
      </c>
      <c r="B236" s="8" t="str">
        <f>'Статистика'!B236</f>
        <v>BEZPP</v>
      </c>
      <c r="C236" s="12" t="str">
        <f>'Статистика'!C236</f>
        <v>Zbyněk Linhart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8" t="str">
        <f>'Статистика'!A237</f>
        <v>Senator</v>
      </c>
      <c r="B237" s="8" t="str">
        <f>'Статистика'!B237</f>
        <v>STAN</v>
      </c>
      <c r="C237" s="12" t="str">
        <f>'Статистика'!C237</f>
        <v>Ondřej Lochman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8" t="str">
        <f>'Статистика'!A238</f>
        <v>Senator</v>
      </c>
      <c r="B238" s="8" t="str">
        <f>'Статистика'!B238</f>
        <v>ODS</v>
      </c>
      <c r="C238" s="12" t="str">
        <f>'Статистика'!C238</f>
        <v>Vladimíra Ludková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8" t="str">
        <f>'Статистика'!A239</f>
        <v>Senator</v>
      </c>
      <c r="B239" s="8" t="str">
        <f>'Статистика'!B239</f>
        <v>BEZPP</v>
      </c>
      <c r="C239" s="12" t="str">
        <f>'Статистика'!C239</f>
        <v>Zdeněk Matušek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8" t="str">
        <f>'Статистика'!A240</f>
        <v>Senator</v>
      </c>
      <c r="B240" s="8" t="str">
        <f>'Статистика'!B240</f>
        <v>SLK</v>
      </c>
      <c r="C240" s="12" t="str">
        <f>'Статистика'!C240</f>
        <v>Lena Mlejnková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8" t="str">
        <f>'Статистика'!A241</f>
        <v>Senator</v>
      </c>
      <c r="B241" s="8" t="str">
        <f>'Статистика'!B241</f>
        <v>ANO</v>
      </c>
      <c r="C241" s="12" t="str">
        <f>'Статистика'!C241</f>
        <v>Jana Mračková Vildumetzová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8" t="str">
        <f>'Статистика'!A242</f>
        <v>Senator</v>
      </c>
      <c r="B242" s="8" t="str">
        <f>'Статистика'!B242</f>
        <v>ANO</v>
      </c>
      <c r="C242" s="12" t="str">
        <f>'Статистика'!C242</f>
        <v>Tomáš Navrátil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8" t="str">
        <f>'Статистика'!A243</f>
        <v>Senator</v>
      </c>
      <c r="B243" s="8" t="str">
        <f>'Статистика'!B243</f>
        <v>ODS</v>
      </c>
      <c r="C243" s="12" t="str">
        <f>'Статистика'!C243</f>
        <v>Miroslava Němcová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8" t="str">
        <f>'Статистика'!A244</f>
        <v>Senator</v>
      </c>
      <c r="B244" s="8" t="str">
        <f>'Статистика'!B244</f>
        <v>ODS</v>
      </c>
      <c r="C244" s="12" t="str">
        <f>'Статистика'!C244</f>
        <v>Zdeněk Nytra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8" t="str">
        <f>'Статистика'!A245</f>
        <v>Senator</v>
      </c>
      <c r="B245" s="8" t="str">
        <f>'Статистика'!B245</f>
        <v>ODS</v>
      </c>
      <c r="C245" s="12" t="str">
        <f>'Статистика'!C245</f>
        <v>Jiří Oberfalzer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8" t="str">
        <f>'Статистика'!A246</f>
        <v>Senator</v>
      </c>
      <c r="B246" s="8" t="str">
        <f>'Статистика'!B246</f>
        <v>STAN</v>
      </c>
      <c r="C246" s="12" t="str">
        <f>'Статистика'!C246</f>
        <v>Marek Ošťádal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8" t="str">
        <f>'Статистика'!A247</f>
        <v>Senator</v>
      </c>
      <c r="B247" s="8" t="str">
        <f>'Статистика'!B247</f>
        <v>ProMOST</v>
      </c>
      <c r="C247" s="12" t="str">
        <f>'Статистика'!C247</f>
        <v>Jan Paparega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8" t="str">
        <f>'Статистика'!A248</f>
        <v>Senator</v>
      </c>
      <c r="B248" s="8" t="str">
        <f>'Статистика'!B248</f>
        <v>BEZPP</v>
      </c>
      <c r="C248" s="12" t="str">
        <f>'Статистика'!C248</f>
        <v>Helena Pešatová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8" t="str">
        <f>'Статистика'!A249</f>
        <v>Senator</v>
      </c>
      <c r="B249" s="8" t="str">
        <f>'Статистика'!B249</f>
        <v>BEZPP</v>
      </c>
      <c r="C249" s="12" t="str">
        <f>'Статистика'!C249</f>
        <v>Jan Pirk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8" t="str">
        <f>'Статистика'!A250</f>
        <v>Senator</v>
      </c>
      <c r="B250" s="8" t="str">
        <f>'Статистика'!B250</f>
        <v>BEZPP</v>
      </c>
      <c r="C250" s="12" t="str">
        <f>'Статистика'!C250</f>
        <v>Miroslav Plevný</v>
      </c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8" t="str">
        <f>'Статистика'!A251</f>
        <v>Senator</v>
      </c>
      <c r="B251" s="8" t="str">
        <f>'Статистика'!B251</f>
        <v>KDU-ČSL</v>
      </c>
      <c r="C251" s="12" t="str">
        <f>'Статистика'!C251</f>
        <v>Bohuslav Procházka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8" t="str">
        <f>'Статистика'!A252</f>
        <v>Senator</v>
      </c>
      <c r="B252" s="8" t="str">
        <f>'Статистика'!B252</f>
        <v>ANO</v>
      </c>
      <c r="C252" s="12" t="str">
        <f>'Статистика'!C252</f>
        <v>Věra Procházková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8" t="str">
        <f>'Статистика'!A253</f>
        <v>Senator</v>
      </c>
      <c r="B253" s="8" t="str">
        <f>'Статистика'!B253</f>
        <v>BEZPP</v>
      </c>
      <c r="C253" s="12" t="str">
        <f>'Статистика'!C253</f>
        <v>Přemysl Rabas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8" t="str">
        <f>'Статистика'!A254</f>
        <v>Senator</v>
      </c>
      <c r="B254" s="8" t="str">
        <f>'Статистика'!B254</f>
        <v>KDU-ČSL</v>
      </c>
      <c r="C254" s="12" t="str">
        <f>'Статистика'!C254</f>
        <v>Eva Rajchmanová</v>
      </c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8" t="str">
        <f>'Статистика'!A255</f>
        <v>Senator</v>
      </c>
      <c r="B255" s="8" t="str">
        <f>'Статистика'!B255</f>
        <v>BEZPP</v>
      </c>
      <c r="C255" s="12" t="str">
        <f>'Статистика'!C255</f>
        <v>Jiří Růžička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8" t="str">
        <f>'Статистика'!A256</f>
        <v>Senator</v>
      </c>
      <c r="B256" s="8" t="str">
        <f>'Статистика'!B256</f>
        <v>BEZPP</v>
      </c>
      <c r="C256" s="12" t="str">
        <f>'Статистика'!C256</f>
        <v>Břetislav Rychlík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8" t="str">
        <f>'Статистика'!A257</f>
        <v>Senator</v>
      </c>
      <c r="B257" s="8" t="str">
        <f>'Статистика'!B257</f>
        <v>KDU-ČSL</v>
      </c>
      <c r="C257" s="12" t="str">
        <f>'Статистика'!C257</f>
        <v>Jitka Seitlová</v>
      </c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8" t="str">
        <f>'Статистика'!A258</f>
        <v>Senator</v>
      </c>
      <c r="B258" s="8" t="str">
        <f>'Статистика'!B258</f>
        <v>ANO</v>
      </c>
      <c r="C258" s="12" t="str">
        <f>'Статистика'!C258</f>
        <v>Jan Schiller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8" t="str">
        <f>'Статистика'!A259</f>
        <v>Senator</v>
      </c>
      <c r="B259" s="8" t="str">
        <f>'Статистика'!B259</f>
        <v>BEZPP</v>
      </c>
      <c r="C259" s="12" t="str">
        <f>'Статистика'!C259</f>
        <v>Marek Slabý</v>
      </c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8" t="str">
        <f>'Статистика'!A260</f>
        <v>Senator</v>
      </c>
      <c r="B260" s="8" t="str">
        <f>'Статистика'!B260</f>
        <v>STAN</v>
      </c>
      <c r="C260" s="12" t="str">
        <f>'Статистика'!C260</f>
        <v>David Smoljak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8" t="str">
        <f>'Статистика'!A261</f>
        <v>Senator</v>
      </c>
      <c r="B261" s="8" t="str">
        <f>'Статистика'!B261</f>
        <v>ODS</v>
      </c>
      <c r="C261" s="12" t="str">
        <f>'Статистика'!C261</f>
        <v>Jarmila Smotlachová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8" t="str">
        <f>'Статистика'!A262</f>
        <v>Senator</v>
      </c>
      <c r="B262" s="8" t="str">
        <f>'Статистика'!B262</f>
        <v>BEZPP</v>
      </c>
      <c r="C262" s="12" t="str">
        <f>'Статистика'!C262</f>
        <v>Jan Sobotka</v>
      </c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8" t="str">
        <f>'Статистика'!A263</f>
        <v>Senator</v>
      </c>
      <c r="B263" s="8" t="str">
        <f>'Статистика'!B263</f>
        <v>ODS</v>
      </c>
      <c r="C263" s="12" t="str">
        <f>'Статистика'!C263</f>
        <v>Zbyněk Sýkora</v>
      </c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8" t="str">
        <f>'Статистика'!A264</f>
        <v>Senator</v>
      </c>
      <c r="B264" s="8" t="str">
        <f>'Статистика'!B264</f>
        <v>BEZPP</v>
      </c>
      <c r="C264" s="12" t="str">
        <f>'Статистика'!C264</f>
        <v>David Šimek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8" t="str">
        <f>'Статистика'!A265</f>
        <v>Senator</v>
      </c>
      <c r="B265" s="8" t="str">
        <f>'Статистика'!B265</f>
        <v>BEZPP</v>
      </c>
      <c r="C265" s="12" t="str">
        <f>'Статистика'!C265</f>
        <v>Ondřej Šimetka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8" t="str">
        <f>'Статистика'!A266</f>
        <v>Senator</v>
      </c>
      <c r="B266" s="8" t="str">
        <f>'Статистика'!B266</f>
        <v>BEZPP</v>
      </c>
      <c r="C266" s="12" t="str">
        <f>'Статистика'!C266</f>
        <v>Adéla Šípová</v>
      </c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8" t="str">
        <f>'Статистика'!A267</f>
        <v>Senator</v>
      </c>
      <c r="B267" s="8" t="str">
        <f>'Статистика'!B267</f>
        <v>Přísaha</v>
      </c>
      <c r="C267" s="12" t="str">
        <f>'Статистика'!C267</f>
        <v>Róbert Šlachta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8" t="str">
        <f>'Статистика'!A268</f>
        <v>Senator</v>
      </c>
      <c r="B268" s="8" t="str">
        <f>'Статистика'!B268</f>
        <v>STAN</v>
      </c>
      <c r="C268" s="12" t="str">
        <f>'Статистика'!C268</f>
        <v>Petr Štěpánek</v>
      </c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8" t="str">
        <f>'Статистика'!A269</f>
        <v>Senator</v>
      </c>
      <c r="B269" s="8" t="str">
        <f>'Статистика'!B269</f>
        <v>ANO</v>
      </c>
      <c r="C269" s="12" t="str">
        <f>'Статистика'!C269</f>
        <v>Ondřej Štěrba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8" t="str">
        <f>'Статистика'!A270</f>
        <v>Senator</v>
      </c>
      <c r="B270" s="8" t="str">
        <f>'Статистика'!B270</f>
        <v>ODS</v>
      </c>
      <c r="C270" s="12" t="str">
        <f>'Статистика'!C270</f>
        <v>Jan Tecl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8" t="str">
        <f>'Статистика'!A271</f>
        <v>Senator</v>
      </c>
      <c r="B271" s="8" t="str">
        <f>'Статистика'!B271</f>
        <v>BEZPP</v>
      </c>
      <c r="C271" s="12" t="str">
        <f>'Статистика'!C271</f>
        <v>Tomáš Töpfer</v>
      </c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8" t="str">
        <f>'Статистика'!A272</f>
        <v>Senator</v>
      </c>
      <c r="B272" s="8" t="str">
        <f>'Статистика'!B272</f>
        <v>STAN</v>
      </c>
      <c r="C272" s="12" t="str">
        <f>'Статистика'!C272</f>
        <v>Ivo Trešl</v>
      </c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8" t="str">
        <f>'Статистика'!A273</f>
        <v>Senator</v>
      </c>
      <c r="B273" s="8" t="str">
        <f>'Статистика'!B273</f>
        <v>TOP09</v>
      </c>
      <c r="C273" s="12" t="str">
        <f>'Статистика'!C273</f>
        <v>Tomáš Třetina</v>
      </c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8" t="str">
        <f>'Статистика'!A274</f>
        <v>Senator</v>
      </c>
      <c r="B274" s="8" t="str">
        <f>'Статистика'!B274</f>
        <v>BEZPP</v>
      </c>
      <c r="C274" s="12" t="str">
        <f>'Статистика'!C274</f>
        <v>Ladislav Václavec</v>
      </c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8" t="str">
        <f>'Статистика'!A275</f>
        <v>Senator</v>
      </c>
      <c r="B275" s="8" t="str">
        <f>'Статистика'!B275</f>
        <v>KDU-ČSL</v>
      </c>
      <c r="C275" s="12" t="str">
        <f>'Статистика'!C275</f>
        <v>Ivana Váňová</v>
      </c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8" t="str">
        <f>'Статистика'!A276</f>
        <v>Senator</v>
      </c>
      <c r="B276" s="8" t="str">
        <f>'Статистика'!B276</f>
        <v>SOCDEM</v>
      </c>
      <c r="C276" s="12" t="str">
        <f>'Статистика'!C276</f>
        <v>Petr Vícha</v>
      </c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8" t="str">
        <f>'Статистика'!A277</f>
        <v>Senator</v>
      </c>
      <c r="B277" s="8" t="str">
        <f>'Статистика'!B277</f>
        <v>KDU-ČSL</v>
      </c>
      <c r="C277" s="12" t="str">
        <f>'Статистика'!C277</f>
        <v>Jaromíra Vítková</v>
      </c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8" t="str">
        <f>'Статистика'!A278</f>
        <v>Senator</v>
      </c>
      <c r="B278" s="8" t="str">
        <f>'Статистика'!B278</f>
        <v>SLK</v>
      </c>
      <c r="C278" s="12" t="str">
        <f>'Статистика'!C278</f>
        <v>Jiří Vosecký</v>
      </c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8" t="str">
        <f>'Статистика'!A279</f>
        <v>Senator</v>
      </c>
      <c r="B279" s="8" t="str">
        <f>'Статистика'!B279</f>
        <v>ODS</v>
      </c>
      <c r="C279" s="12" t="str">
        <f>'Статистика'!C279</f>
        <v>Miloš Vystrčil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8" t="str">
        <f>'Статистика'!A280</f>
        <v>Senator</v>
      </c>
      <c r="B280" s="8" t="str">
        <f>'Статистика'!B280</f>
        <v>BEZPP</v>
      </c>
      <c r="C280" s="12" t="str">
        <f>'Статистика'!C280</f>
        <v>Karel Zitterbart</v>
      </c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8" t="str">
        <f>'Статистика'!A281</f>
        <v>Senator</v>
      </c>
      <c r="B281" s="8" t="str">
        <f>'Статистика'!B281</f>
        <v>BEZPP</v>
      </c>
      <c r="C281" s="12" t="str">
        <f>'Статистика'!C281</f>
        <v>Jana Zwyrtek Hamplová</v>
      </c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8" t="str">
        <f>'Статистика'!A282</f>
        <v>Senator</v>
      </c>
      <c r="B282" s="8" t="str">
        <f>'Статистика'!B282</f>
        <v>BEZPP</v>
      </c>
      <c r="C282" s="12" t="str">
        <f>'Статистика'!C282</f>
        <v>Hana Žáková</v>
      </c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8" t="str">
        <f>'Статистика'!A283</f>
        <v>Europoslanec</v>
      </c>
      <c r="B283" s="8" t="str">
        <f>'Статистика'!B283</f>
        <v>Přísaha</v>
      </c>
      <c r="C283" s="4" t="str">
        <f>'Статистика'!C283</f>
        <v>Nikola Bartůšek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8" t="str">
        <f>'Статистика'!A284</f>
        <v>Europoslanec</v>
      </c>
      <c r="B284" s="8" t="str">
        <f>'Статистика'!B284</f>
        <v>ANO</v>
      </c>
      <c r="C284" s="4" t="str">
        <f>'Статистика'!C284</f>
        <v>Jaroslav Bžoch</v>
      </c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8" t="str">
        <f>'Статистика'!A285</f>
        <v>Europoslanec</v>
      </c>
      <c r="B285" s="8" t="str">
        <f>'Статистика'!B285</f>
        <v>SPD</v>
      </c>
      <c r="C285" s="4" t="str">
        <f>'Статистика'!C285</f>
        <v>Ivan David</v>
      </c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8" t="str">
        <f>'Статистика'!A286</f>
        <v>Europoslanec</v>
      </c>
      <c r="B286" s="8" t="str">
        <f>'Статистика'!B286</f>
        <v>SD-SN</v>
      </c>
      <c r="C286" s="4" t="str">
        <f>'Статистика'!C286</f>
        <v>Ondřej Dostál</v>
      </c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8" t="str">
        <f>'Статистика'!A287</f>
        <v>Europoslanec</v>
      </c>
      <c r="B287" s="8" t="str">
        <f>'Статистика'!B287</f>
        <v>ANO</v>
      </c>
      <c r="C287" s="4" t="str">
        <f>'Статистика'!C287</f>
        <v>Klára Dostálová</v>
      </c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8" t="str">
        <f>'Статистика'!A288</f>
        <v>Europoslanec</v>
      </c>
      <c r="B288" s="8" t="str">
        <f>'Статистика'!B288</f>
        <v>STAN</v>
      </c>
      <c r="C288" s="4" t="str">
        <f>'Статистика'!C288</f>
        <v>Jan Farský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8" t="str">
        <f>'Статистика'!A289</f>
        <v>Europoslanec</v>
      </c>
      <c r="B289" s="8" t="str">
        <f>'Статистика'!B289</f>
        <v>Pirati</v>
      </c>
      <c r="C289" s="4" t="str">
        <f>'Статистика'!C289</f>
        <v>Markéta Gregorová</v>
      </c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8" t="str">
        <f>'Статистика'!A290</f>
        <v>Europoslanec</v>
      </c>
      <c r="B290" s="8" t="str">
        <f>'Статистика'!B290</f>
        <v>ANO</v>
      </c>
      <c r="C290" s="4" t="str">
        <f>'Статистика'!C290</f>
        <v>Ondřej Knotek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8" t="str">
        <f>'Статистика'!A291</f>
        <v>Europoslanec</v>
      </c>
      <c r="B291" s="8" t="str">
        <f>'Статистика'!B291</f>
        <v>TOP09</v>
      </c>
      <c r="C291" s="4" t="str">
        <f>'Статистика'!C291</f>
        <v>Ondřej Kolář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8" t="str">
        <f>'Статистика'!A292</f>
        <v>Europoslanec</v>
      </c>
      <c r="B292" s="8" t="str">
        <f>'Статистика'!B292</f>
        <v>KSČM</v>
      </c>
      <c r="C292" s="4" t="str">
        <f>'Статистика'!C292</f>
        <v>Kateřina Konečná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8" t="str">
        <f>'Статистика'!A293</f>
        <v>Europoslanec</v>
      </c>
      <c r="B293" s="8" t="str">
        <f>'Статистика'!B293</f>
        <v>ANO</v>
      </c>
      <c r="C293" s="4" t="str">
        <f>'Статистика'!C293</f>
        <v>Ondřej Kovařík</v>
      </c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8" t="str">
        <f>'Статистика'!A294</f>
        <v>Europoslanec</v>
      </c>
      <c r="B294" s="8" t="str">
        <f>'Статистика'!B294</f>
        <v>ODS</v>
      </c>
      <c r="C294" s="4" t="str">
        <f>'Статистика'!C294</f>
        <v>Ondřej Krutílek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8" t="str">
        <f>'Статистика'!A295</f>
        <v>Europoslanec</v>
      </c>
      <c r="B295" s="8" t="str">
        <f>'Статистика'!B295</f>
        <v>ANO</v>
      </c>
      <c r="C295" s="4" t="str">
        <f>'Статистика'!C295</f>
        <v>Jana Nagyová</v>
      </c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8" t="str">
        <f>'Статистика'!A296</f>
        <v>Europoslanec</v>
      </c>
      <c r="B296" s="8" t="str">
        <f>'Статистика'!B296</f>
        <v>STAN</v>
      </c>
      <c r="C296" s="4" t="str">
        <f>'Статистика'!C296</f>
        <v>Danuše Nerudová</v>
      </c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8" t="str">
        <f>'Статистика'!A297</f>
        <v>Europoslanec</v>
      </c>
      <c r="B297" s="8" t="str">
        <f>'Статистика'!B297</f>
        <v>TOP09</v>
      </c>
      <c r="C297" s="4" t="str">
        <f>'Статистика'!C297</f>
        <v>Luděk Niedermayer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8" t="str">
        <f>'Статистика'!A298</f>
        <v>Europoslanec</v>
      </c>
      <c r="B298" s="8" t="str">
        <f>'Статистика'!B298</f>
        <v>ANO</v>
      </c>
      <c r="C298" s="4" t="str">
        <f>'Статистика'!C298</f>
        <v>Jaroslava Pokorná Jermanová</v>
      </c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8" t="str">
        <f>'Статистика'!A299</f>
        <v>Europoslanec</v>
      </c>
      <c r="B299" s="8" t="str">
        <f>'Статистика'!B299</f>
        <v>Přísaha</v>
      </c>
      <c r="C299" s="4" t="str">
        <f>'Статистика'!C299</f>
        <v>Filip Turek</v>
      </c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8" t="str">
        <f>'Статистика'!A300</f>
        <v>Europoslanec</v>
      </c>
      <c r="B300" s="8" t="str">
        <f>'Статистика'!B300</f>
        <v>ODS</v>
      </c>
      <c r="C300" s="4" t="str">
        <f>'Статистика'!C300</f>
        <v>Alexandr Vondra</v>
      </c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8" t="str">
        <f>'Статистика'!A301</f>
        <v>Europoslanec</v>
      </c>
      <c r="B301" s="8" t="str">
        <f>'Статистика'!B301</f>
        <v>ODS</v>
      </c>
      <c r="C301" s="4" t="str">
        <f>'Статистика'!C301</f>
        <v>Veronika Vrecionová</v>
      </c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8" t="str">
        <f>'Статистика'!A302</f>
        <v>Europoslanec</v>
      </c>
      <c r="B302" s="8" t="str">
        <f>'Статистика'!B302</f>
        <v>KDU-ČSL</v>
      </c>
      <c r="C302" s="4" t="str">
        <f>'Статистика'!C302</f>
        <v>Tomáš Zdechovský</v>
      </c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8" t="str">
        <f>'Статистика'!A303</f>
        <v>Europoslanec</v>
      </c>
      <c r="B303" s="8" t="str">
        <f>'Статистика'!B303</f>
        <v>ANO</v>
      </c>
      <c r="C303" s="4" t="str">
        <f>'Статистика'!C303</f>
        <v>Tomáš Kubín</v>
      </c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8" t="str">
        <f>'Статистика'!A304</f>
        <v>Jiny politik</v>
      </c>
      <c r="B304" s="8" t="str">
        <f>'Статистика'!B304</f>
        <v/>
      </c>
      <c r="C304" s="4" t="str">
        <f>'Статистика'!C304</f>
        <v>Martin Kuba</v>
      </c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8" t="str">
        <f>'Статистика'!A305</f>
        <v>Jiny politik</v>
      </c>
      <c r="B305" s="8" t="str">
        <f>'Статистика'!B305</f>
        <v/>
      </c>
      <c r="C305" s="4" t="str">
        <f>'Статистика'!C305</f>
        <v>Jan Grolich</v>
      </c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8" t="str">
        <f>'Статистика'!A306</f>
        <v>Jiny politik</v>
      </c>
      <c r="B306" s="8" t="str">
        <f>'Статистика'!B306</f>
        <v>Pirati</v>
      </c>
      <c r="C306" s="4" t="str">
        <f>'Статистика'!C306</f>
        <v>Zdeněk Hřib</v>
      </c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8" t="str">
        <f>'Статистика'!A307</f>
        <v/>
      </c>
      <c r="B307" s="8" t="str">
        <f>'Статистика'!B307</f>
        <v/>
      </c>
      <c r="C307" s="4" t="str">
        <f>'Статистика'!C307</f>
        <v/>
      </c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8" t="str">
        <f>'Статистика'!A308</f>
        <v/>
      </c>
      <c r="B308" s="8" t="str">
        <f>'Статистика'!B308</f>
        <v/>
      </c>
      <c r="C308" s="4" t="str">
        <f>'Статистика'!C308</f>
        <v/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8" t="str">
        <f>'Статистика'!A309</f>
        <v/>
      </c>
      <c r="B309" s="8" t="str">
        <f>'Статистика'!B309</f>
        <v/>
      </c>
      <c r="C309" s="4" t="str">
        <f>'Статистика'!C309</f>
        <v/>
      </c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8" t="str">
        <f>'Статистика'!A310</f>
        <v/>
      </c>
      <c r="B310" s="8" t="str">
        <f>'Статистика'!B310</f>
        <v/>
      </c>
      <c r="C310" s="4" t="str">
        <f>'Статистика'!C310</f>
        <v/>
      </c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8" t="str">
        <f>'Статистика'!A311</f>
        <v/>
      </c>
      <c r="B311" s="8" t="str">
        <f>'Статистика'!B311</f>
        <v/>
      </c>
      <c r="C311" s="4" t="str">
        <f>'Статистика'!C311</f>
        <v/>
      </c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8" t="str">
        <f>'Статистика'!A312</f>
        <v/>
      </c>
      <c r="B312" s="8" t="str">
        <f>'Статистика'!B312</f>
        <v/>
      </c>
      <c r="C312" s="4" t="str">
        <f>'Статистика'!C312</f>
        <v/>
      </c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8" t="str">
        <f>'Статистика'!A313</f>
        <v/>
      </c>
      <c r="B313" s="8" t="str">
        <f>'Статистика'!B313</f>
        <v/>
      </c>
      <c r="C313" s="4" t="str">
        <f>'Статистика'!C313</f>
        <v/>
      </c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8" t="str">
        <f>'Статистика'!A314</f>
        <v/>
      </c>
      <c r="B314" s="8" t="str">
        <f>'Статистика'!B314</f>
        <v/>
      </c>
      <c r="C314" s="4" t="str">
        <f>'Статистика'!C314</f>
        <v/>
      </c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8" t="str">
        <f>'Статистика'!A315</f>
        <v/>
      </c>
      <c r="B315" s="8" t="str">
        <f>'Статистика'!B315</f>
        <v/>
      </c>
      <c r="C315" s="4" t="str">
        <f>'Статистика'!C315</f>
        <v/>
      </c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8" t="str">
        <f>'Статистика'!A316</f>
        <v/>
      </c>
      <c r="B316" s="8" t="str">
        <f>'Статистика'!B316</f>
        <v/>
      </c>
      <c r="C316" s="4" t="str">
        <f>'Статистика'!C316</f>
        <v/>
      </c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8" t="str">
        <f>'Статистика'!A317</f>
        <v/>
      </c>
      <c r="B317" s="8" t="str">
        <f>'Статистика'!B317</f>
        <v/>
      </c>
      <c r="C317" s="4" t="str">
        <f>'Статистика'!C317</f>
        <v/>
      </c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8" t="str">
        <f>'Статистика'!A318</f>
        <v/>
      </c>
      <c r="B318" s="8" t="str">
        <f>'Статистика'!B318</f>
        <v/>
      </c>
      <c r="C318" s="4" t="str">
        <f>'Статистика'!C318</f>
        <v/>
      </c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8" t="str">
        <f>'Статистика'!A319</f>
        <v/>
      </c>
      <c r="B319" s="8" t="str">
        <f>'Статистика'!B319</f>
        <v/>
      </c>
      <c r="C319" s="4" t="str">
        <f>'Статистика'!C319</f>
        <v/>
      </c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8" t="str">
        <f>'Статистика'!A320</f>
        <v/>
      </c>
      <c r="B320" s="8" t="str">
        <f>'Статистика'!B320</f>
        <v/>
      </c>
      <c r="C320" s="4" t="str">
        <f>'Статистика'!C320</f>
        <v/>
      </c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8" t="str">
        <f>'Статистика'!A321</f>
        <v/>
      </c>
      <c r="B321" s="8" t="str">
        <f>'Статистика'!B321</f>
        <v/>
      </c>
      <c r="C321" s="4" t="str">
        <f>'Статистика'!C321</f>
        <v/>
      </c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8" t="str">
        <f>'Статистика'!A322</f>
        <v/>
      </c>
      <c r="B322" s="8" t="str">
        <f>'Статистика'!B322</f>
        <v/>
      </c>
      <c r="C322" s="4" t="str">
        <f>'Статистика'!C322</f>
        <v/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8" t="str">
        <f>'Статистика'!A323</f>
        <v/>
      </c>
      <c r="B323" s="8" t="str">
        <f>'Статистика'!B323</f>
        <v/>
      </c>
      <c r="C323" s="4" t="str">
        <f>'Статистика'!C323</f>
        <v/>
      </c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8" t="str">
        <f>'Статистика'!A324</f>
        <v/>
      </c>
      <c r="B324" s="8" t="str">
        <f>'Статистика'!B324</f>
        <v/>
      </c>
      <c r="C324" s="4" t="str">
        <f>'Статистика'!C324</f>
        <v/>
      </c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8" t="str">
        <f>'Статистика'!A325</f>
        <v/>
      </c>
      <c r="B325" s="8" t="str">
        <f>'Статистика'!B325</f>
        <v/>
      </c>
      <c r="C325" s="4" t="str">
        <f>'Статистика'!C325</f>
        <v/>
      </c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8" t="str">
        <f>'Статистика'!A326</f>
        <v/>
      </c>
      <c r="B326" s="8" t="str">
        <f>'Статистика'!B326</f>
        <v/>
      </c>
      <c r="C326" s="4" t="str">
        <f>'Статистика'!C326</f>
        <v/>
      </c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8" t="str">
        <f>'Статистика'!A327</f>
        <v/>
      </c>
      <c r="B327" s="8" t="str">
        <f>'Статистика'!B327</f>
        <v/>
      </c>
      <c r="C327" s="4" t="str">
        <f>'Статистика'!C327</f>
        <v/>
      </c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8" t="str">
        <f>'Статистика'!A328</f>
        <v/>
      </c>
      <c r="B328" s="8" t="str">
        <f>'Статистика'!B328</f>
        <v/>
      </c>
      <c r="C328" s="4" t="str">
        <f>'Статистика'!C328</f>
        <v/>
      </c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8" t="str">
        <f>'Статистика'!A329</f>
        <v/>
      </c>
      <c r="B329" s="8" t="str">
        <f>'Статистика'!B329</f>
        <v/>
      </c>
      <c r="C329" s="4" t="str">
        <f>'Статистика'!C329</f>
        <v/>
      </c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8" t="str">
        <f>'Статистика'!A330</f>
        <v/>
      </c>
      <c r="B330" s="8" t="str">
        <f>'Статистика'!B330</f>
        <v/>
      </c>
      <c r="C330" s="4" t="str">
        <f>'Статистика'!C330</f>
        <v/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8" t="str">
        <f>'Статистика'!A331</f>
        <v/>
      </c>
      <c r="B331" s="8" t="str">
        <f>'Статистика'!B331</f>
        <v/>
      </c>
      <c r="C331" s="4" t="str">
        <f>'Статистика'!C331</f>
        <v/>
      </c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8" t="str">
        <f>'Статистика'!A332</f>
        <v/>
      </c>
      <c r="B332" s="8" t="str">
        <f>'Статистика'!B332</f>
        <v/>
      </c>
      <c r="C332" s="4" t="str">
        <f>'Статистика'!C332</f>
        <v/>
      </c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8" t="str">
        <f>'Статистика'!A333</f>
        <v/>
      </c>
      <c r="B333" s="8" t="str">
        <f>'Статистика'!B333</f>
        <v/>
      </c>
      <c r="C333" s="4" t="str">
        <f>'Статистика'!C333</f>
        <v/>
      </c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8" t="str">
        <f>'Статистика'!A334</f>
        <v/>
      </c>
      <c r="B334" s="8" t="str">
        <f>'Статистика'!B334</f>
        <v/>
      </c>
      <c r="C334" s="4" t="str">
        <f>'Статистика'!C334</f>
        <v/>
      </c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8" t="str">
        <f>'Статистика'!A335</f>
        <v/>
      </c>
      <c r="B335" s="8" t="str">
        <f>'Статистика'!B335</f>
        <v/>
      </c>
      <c r="C335" s="4" t="str">
        <f>'Статистика'!C335</f>
        <v/>
      </c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8" t="str">
        <f>'Статистика'!A336</f>
        <v/>
      </c>
      <c r="B336" s="8" t="str">
        <f>'Статистика'!B336</f>
        <v/>
      </c>
      <c r="C336" s="4" t="str">
        <f>'Статистика'!C336</f>
        <v/>
      </c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8" t="str">
        <f>'Статистика'!A337</f>
        <v/>
      </c>
      <c r="B337" s="8" t="str">
        <f>'Статистика'!B337</f>
        <v/>
      </c>
      <c r="C337" s="4" t="str">
        <f>'Статистика'!C337</f>
        <v/>
      </c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8" t="str">
        <f>'Статистика'!A338</f>
        <v/>
      </c>
      <c r="B338" s="8" t="str">
        <f>'Статистика'!B338</f>
        <v/>
      </c>
      <c r="C338" s="4" t="str">
        <f>'Статистика'!C338</f>
        <v/>
      </c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8" t="str">
        <f>'Статистика'!A339</f>
        <v/>
      </c>
      <c r="B339" s="8" t="str">
        <f>'Статистика'!B339</f>
        <v/>
      </c>
      <c r="C339" s="4" t="str">
        <f>'Статистика'!C339</f>
        <v/>
      </c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8" t="str">
        <f>'Статистика'!A340</f>
        <v/>
      </c>
      <c r="B340" s="8" t="str">
        <f>'Статистика'!B340</f>
        <v/>
      </c>
      <c r="C340" s="4" t="str">
        <f>'Статистика'!C340</f>
        <v/>
      </c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8" t="str">
        <f>'Статистика'!A341</f>
        <v/>
      </c>
      <c r="B341" s="8" t="str">
        <f>'Статистика'!B341</f>
        <v/>
      </c>
      <c r="C341" s="4" t="str">
        <f>'Статистика'!C341</f>
        <v/>
      </c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8" t="str">
        <f>'Статистика'!A342</f>
        <v/>
      </c>
      <c r="B342" s="8" t="str">
        <f>'Статистика'!B342</f>
        <v/>
      </c>
      <c r="C342" s="4" t="str">
        <f>'Статистика'!C342</f>
        <v/>
      </c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8" t="str">
        <f>'Статистика'!A343</f>
        <v/>
      </c>
      <c r="B343" s="8" t="str">
        <f>'Статистика'!B343</f>
        <v/>
      </c>
      <c r="C343" s="4" t="str">
        <f>'Статистика'!C343</f>
        <v/>
      </c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8" t="str">
        <f>'Статистика'!A344</f>
        <v/>
      </c>
      <c r="B344" s="8" t="str">
        <f>'Статистика'!B344</f>
        <v/>
      </c>
      <c r="C344" s="4" t="str">
        <f>'Статистика'!C344</f>
        <v/>
      </c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8" t="str">
        <f>'Статистика'!A345</f>
        <v/>
      </c>
      <c r="B345" s="8" t="str">
        <f>'Статистика'!B345</f>
        <v/>
      </c>
      <c r="C345" s="4" t="str">
        <f>'Статистика'!C345</f>
        <v/>
      </c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8" t="str">
        <f>'Статистика'!A346</f>
        <v/>
      </c>
      <c r="B346" s="8" t="str">
        <f>'Статистика'!B346</f>
        <v/>
      </c>
      <c r="C346" s="4" t="str">
        <f>'Статистика'!C346</f>
        <v/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8" t="str">
        <f>'Статистика'!A347</f>
        <v/>
      </c>
      <c r="B347" s="8" t="str">
        <f>'Статистика'!B347</f>
        <v/>
      </c>
      <c r="C347" s="4" t="str">
        <f>'Статистика'!C347</f>
        <v/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8" t="str">
        <f>'Статистика'!A348</f>
        <v/>
      </c>
      <c r="B348" s="8" t="str">
        <f>'Статистика'!B348</f>
        <v/>
      </c>
      <c r="C348" s="4" t="str">
        <f>'Статистика'!C348</f>
        <v/>
      </c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8" t="str">
        <f>'Статистика'!A349</f>
        <v/>
      </c>
      <c r="B349" s="8" t="str">
        <f>'Статистика'!B349</f>
        <v/>
      </c>
      <c r="C349" s="4" t="str">
        <f>'Статистика'!C349</f>
        <v/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8" t="str">
        <f>'Статистика'!A350</f>
        <v/>
      </c>
      <c r="B350" s="8" t="str">
        <f>'Статистика'!B350</f>
        <v/>
      </c>
      <c r="C350" s="4" t="str">
        <f>'Статистика'!C350</f>
        <v/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8" t="str">
        <f>'Статистика'!A351</f>
        <v/>
      </c>
      <c r="B351" s="8" t="str">
        <f>'Статистика'!B351</f>
        <v/>
      </c>
      <c r="C351" s="4" t="str">
        <f>'Статистика'!C351</f>
        <v/>
      </c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8" t="str">
        <f>'Статистика'!A352</f>
        <v/>
      </c>
      <c r="B352" s="8" t="str">
        <f>'Статистика'!B352</f>
        <v/>
      </c>
      <c r="C352" s="4" t="str">
        <f>'Статистика'!C352</f>
        <v/>
      </c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8" t="str">
        <f>'Статистика'!A353</f>
        <v/>
      </c>
      <c r="B353" s="8" t="str">
        <f>'Статистика'!B353</f>
        <v/>
      </c>
      <c r="C353" s="4" t="str">
        <f>'Статистика'!C353</f>
        <v/>
      </c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8" t="str">
        <f>'Статистика'!A354</f>
        <v/>
      </c>
      <c r="B354" s="8" t="str">
        <f>'Статистика'!B354</f>
        <v/>
      </c>
      <c r="C354" s="4" t="str">
        <f>'Статистика'!C354</f>
        <v/>
      </c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8" t="str">
        <f>'Статистика'!A355</f>
        <v/>
      </c>
      <c r="B355" s="8" t="str">
        <f>'Статистика'!B355</f>
        <v/>
      </c>
      <c r="C355" s="4" t="str">
        <f>'Статистика'!C355</f>
        <v/>
      </c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8" t="str">
        <f>'Статистика'!A356</f>
        <v/>
      </c>
      <c r="B356" s="8" t="str">
        <f>'Статистика'!B356</f>
        <v/>
      </c>
      <c r="C356" s="4" t="str">
        <f>'Статистика'!C356</f>
        <v/>
      </c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8" t="str">
        <f>'Статистика'!A357</f>
        <v/>
      </c>
      <c r="B357" s="8" t="str">
        <f>'Статистика'!B357</f>
        <v/>
      </c>
      <c r="C357" s="4" t="str">
        <f>'Статистика'!C357</f>
        <v/>
      </c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8" t="str">
        <f>'Статистика'!A358</f>
        <v/>
      </c>
      <c r="B358" s="8" t="str">
        <f>'Статистика'!B358</f>
        <v/>
      </c>
      <c r="C358" s="4" t="str">
        <f>'Статистика'!C358</f>
        <v/>
      </c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8" t="str">
        <f>'Статистика'!A359</f>
        <v/>
      </c>
      <c r="B359" s="8" t="str">
        <f>'Статистика'!B359</f>
        <v/>
      </c>
      <c r="C359" s="4" t="str">
        <f>'Статистика'!C359</f>
        <v/>
      </c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8" t="str">
        <f>'Статистика'!A360</f>
        <v/>
      </c>
      <c r="B360" s="8" t="str">
        <f>'Статистика'!B360</f>
        <v/>
      </c>
      <c r="C360" s="4" t="str">
        <f>'Статистика'!C360</f>
        <v/>
      </c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8" t="str">
        <f>'Статистика'!A361</f>
        <v/>
      </c>
      <c r="B361" s="8" t="str">
        <f>'Статистика'!B361</f>
        <v/>
      </c>
      <c r="C361" s="4" t="str">
        <f>'Статистика'!C361</f>
        <v/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8" t="str">
        <f>'Статистика'!A362</f>
        <v/>
      </c>
      <c r="B362" s="8" t="str">
        <f>'Статистика'!B362</f>
        <v/>
      </c>
      <c r="C362" s="4" t="str">
        <f>'Статистика'!C362</f>
        <v/>
      </c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8" t="str">
        <f>'Статистика'!A363</f>
        <v/>
      </c>
      <c r="B363" s="8" t="str">
        <f>'Статистика'!B363</f>
        <v/>
      </c>
      <c r="C363" s="4" t="str">
        <f>'Статистика'!C363</f>
        <v/>
      </c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8" t="str">
        <f>'Статистика'!A364</f>
        <v/>
      </c>
      <c r="B364" s="8" t="str">
        <f>'Статистика'!B364</f>
        <v/>
      </c>
      <c r="C364" s="4" t="str">
        <f>'Статистика'!C364</f>
        <v/>
      </c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8" t="str">
        <f>'Статистика'!A365</f>
        <v/>
      </c>
      <c r="B365" s="8" t="str">
        <f>'Статистика'!B365</f>
        <v/>
      </c>
      <c r="C365" s="4" t="str">
        <f>'Статистика'!C365</f>
        <v/>
      </c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8" t="str">
        <f>'Статистика'!A366</f>
        <v/>
      </c>
      <c r="B366" s="8" t="str">
        <f>'Статистика'!B366</f>
        <v/>
      </c>
      <c r="C366" s="4" t="str">
        <f>'Статистика'!C366</f>
        <v/>
      </c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8" t="str">
        <f>'Статистика'!A367</f>
        <v/>
      </c>
      <c r="B367" s="8" t="str">
        <f>'Статистика'!B367</f>
        <v/>
      </c>
      <c r="C367" s="4" t="str">
        <f>'Статистика'!C367</f>
        <v/>
      </c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8" t="str">
        <f>'Статистика'!A368</f>
        <v/>
      </c>
      <c r="B368" s="8" t="str">
        <f>'Статистика'!B368</f>
        <v/>
      </c>
      <c r="C368" s="4" t="str">
        <f>'Статистика'!C368</f>
        <v/>
      </c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8" t="str">
        <f>'Статистика'!A369</f>
        <v/>
      </c>
      <c r="B369" s="8" t="str">
        <f>'Статистика'!B369</f>
        <v/>
      </c>
      <c r="C369" s="4" t="str">
        <f>'Статистика'!C369</f>
        <v/>
      </c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8" t="str">
        <f>'Статистика'!A370</f>
        <v/>
      </c>
      <c r="B370" s="8" t="str">
        <f>'Статистика'!B370</f>
        <v/>
      </c>
      <c r="C370" s="4" t="str">
        <f>'Статистика'!C370</f>
        <v/>
      </c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8" t="str">
        <f>'Статистика'!A371</f>
        <v/>
      </c>
      <c r="B371" s="8" t="str">
        <f>'Статистика'!B371</f>
        <v/>
      </c>
      <c r="C371" s="4" t="str">
        <f>'Статистика'!C371</f>
        <v/>
      </c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8" t="str">
        <f>'Статистика'!A372</f>
        <v/>
      </c>
      <c r="B372" s="8" t="str">
        <f>'Статистика'!B372</f>
        <v/>
      </c>
      <c r="C372" s="4" t="str">
        <f>'Статистика'!C372</f>
        <v/>
      </c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8" t="str">
        <f>'Статистика'!A373</f>
        <v/>
      </c>
      <c r="B373" s="8" t="str">
        <f>'Статистика'!B373</f>
        <v/>
      </c>
      <c r="C373" s="4" t="str">
        <f>'Статистика'!C373</f>
        <v/>
      </c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8" t="str">
        <f>'Статистика'!A374</f>
        <v/>
      </c>
      <c r="B374" s="8" t="str">
        <f>'Статистика'!B374</f>
        <v/>
      </c>
      <c r="C374" s="4" t="str">
        <f>'Статистика'!C374</f>
        <v/>
      </c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8" t="str">
        <f>'Статистика'!A375</f>
        <v/>
      </c>
      <c r="B375" s="8" t="str">
        <f>'Статистика'!B375</f>
        <v/>
      </c>
      <c r="C375" s="4" t="str">
        <f>'Статистика'!C375</f>
        <v/>
      </c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8" t="str">
        <f>'Статистика'!A376</f>
        <v/>
      </c>
      <c r="B376" s="8" t="str">
        <f>'Статистика'!B376</f>
        <v/>
      </c>
      <c r="C376" s="4" t="str">
        <f>'Статистика'!C376</f>
        <v/>
      </c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8" t="str">
        <f>'Статистика'!A377</f>
        <v/>
      </c>
      <c r="B377" s="8" t="str">
        <f>'Статистика'!B377</f>
        <v/>
      </c>
      <c r="C377" s="4" t="str">
        <f>'Статистика'!C377</f>
        <v/>
      </c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8" t="str">
        <f>'Статистика'!A378</f>
        <v/>
      </c>
      <c r="B378" s="8" t="str">
        <f>'Статистика'!B378</f>
        <v/>
      </c>
      <c r="C378" s="4" t="str">
        <f>'Статистика'!C378</f>
        <v/>
      </c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8" t="str">
        <f>'Статистика'!A379</f>
        <v/>
      </c>
      <c r="B379" s="8" t="str">
        <f>'Статистика'!B379</f>
        <v/>
      </c>
      <c r="C379" s="4" t="str">
        <f>'Статистика'!C379</f>
        <v/>
      </c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8" t="str">
        <f>'Статистика'!A380</f>
        <v/>
      </c>
      <c r="B380" s="8" t="str">
        <f>'Статистика'!B380</f>
        <v/>
      </c>
      <c r="C380" s="4" t="str">
        <f>'Статистика'!C380</f>
        <v/>
      </c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8" t="str">
        <f>'Статистика'!A381</f>
        <v/>
      </c>
      <c r="B381" s="8" t="str">
        <f>'Статистика'!B381</f>
        <v/>
      </c>
      <c r="C381" s="4" t="str">
        <f>'Статистика'!C381</f>
        <v/>
      </c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8" t="str">
        <f>'Статистика'!A382</f>
        <v/>
      </c>
      <c r="B382" s="8" t="str">
        <f>'Статистика'!B382</f>
        <v/>
      </c>
      <c r="C382" s="4" t="str">
        <f>'Статистика'!C382</f>
        <v/>
      </c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8" t="str">
        <f>'Статистика'!A383</f>
        <v/>
      </c>
      <c r="B383" s="8" t="str">
        <f>'Статистика'!B383</f>
        <v/>
      </c>
      <c r="C383" s="4" t="str">
        <f>'Статистика'!C383</f>
        <v/>
      </c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8" t="str">
        <f>'Статистика'!A384</f>
        <v/>
      </c>
      <c r="B384" s="8" t="str">
        <f>'Статистика'!B384</f>
        <v/>
      </c>
      <c r="C384" s="4" t="str">
        <f>'Статистика'!C384</f>
        <v/>
      </c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8" t="str">
        <f>'Статистика'!A385</f>
        <v/>
      </c>
      <c r="B385" s="8" t="str">
        <f>'Статистика'!B385</f>
        <v/>
      </c>
      <c r="C385" s="4" t="str">
        <f>'Статистика'!C385</f>
        <v/>
      </c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8" t="str">
        <f>'Статистика'!A386</f>
        <v/>
      </c>
      <c r="B386" s="8" t="str">
        <f>'Статистика'!B386</f>
        <v/>
      </c>
      <c r="C386" s="4" t="str">
        <f>'Статистика'!C386</f>
        <v/>
      </c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8" t="str">
        <f>'Статистика'!A387</f>
        <v/>
      </c>
      <c r="B387" s="8" t="str">
        <f>'Статистика'!B387</f>
        <v/>
      </c>
      <c r="C387" s="4" t="str">
        <f>'Статистика'!C387</f>
        <v/>
      </c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8" t="str">
        <f>'Статистика'!A388</f>
        <v/>
      </c>
      <c r="B388" s="8" t="str">
        <f>'Статистика'!B388</f>
        <v/>
      </c>
      <c r="C388" s="4" t="str">
        <f>'Статистика'!C388</f>
        <v/>
      </c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8" t="str">
        <f>'Статистика'!A389</f>
        <v/>
      </c>
      <c r="B389" s="8" t="str">
        <f>'Статистика'!B389</f>
        <v/>
      </c>
      <c r="C389" s="4" t="str">
        <f>'Статистика'!C389</f>
        <v/>
      </c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8" t="str">
        <f>'Статистика'!A390</f>
        <v/>
      </c>
      <c r="B390" s="8" t="str">
        <f>'Статистика'!B390</f>
        <v/>
      </c>
      <c r="C390" s="4" t="str">
        <f>'Статистика'!C390</f>
        <v/>
      </c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8" t="str">
        <f>'Статистика'!A391</f>
        <v/>
      </c>
      <c r="B391" s="8" t="str">
        <f>'Статистика'!B391</f>
        <v/>
      </c>
      <c r="C391" s="4" t="str">
        <f>'Статистика'!C391</f>
        <v/>
      </c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8" t="str">
        <f>'Статистика'!A392</f>
        <v/>
      </c>
      <c r="B392" s="8" t="str">
        <f>'Статистика'!B392</f>
        <v/>
      </c>
      <c r="C392" s="4" t="str">
        <f>'Статистика'!C392</f>
        <v/>
      </c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8" t="str">
        <f>'Статистика'!A393</f>
        <v/>
      </c>
      <c r="B393" s="8" t="str">
        <f>'Статистика'!B393</f>
        <v/>
      </c>
      <c r="C393" s="4" t="str">
        <f>'Статистика'!C393</f>
        <v/>
      </c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8" t="str">
        <f>'Статистика'!A394</f>
        <v/>
      </c>
      <c r="B394" s="8" t="str">
        <f>'Статистика'!B394</f>
        <v/>
      </c>
      <c r="C394" s="4" t="str">
        <f>'Статистика'!C394</f>
        <v/>
      </c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8" t="str">
        <f>'Статистика'!A395</f>
        <v/>
      </c>
      <c r="B395" s="8" t="str">
        <f>'Статистика'!B395</f>
        <v/>
      </c>
      <c r="C395" s="4" t="str">
        <f>'Статистика'!C395</f>
        <v/>
      </c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8" t="str">
        <f>'Статистика'!A396</f>
        <v/>
      </c>
      <c r="B396" s="8" t="str">
        <f>'Статистика'!B396</f>
        <v/>
      </c>
      <c r="C396" s="4" t="str">
        <f>'Статистика'!C396</f>
        <v/>
      </c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13"/>
      <c r="B397" s="13"/>
      <c r="C397" s="14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13"/>
      <c r="B398" s="13"/>
      <c r="C398" s="14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13"/>
      <c r="B399" s="13"/>
      <c r="C399" s="14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13"/>
      <c r="B400" s="13"/>
      <c r="C400" s="14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13"/>
      <c r="B401" s="13"/>
      <c r="C401" s="14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13"/>
      <c r="B402" s="13"/>
      <c r="C402" s="14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13"/>
      <c r="B403" s="13"/>
      <c r="C403" s="14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13"/>
      <c r="B404" s="13"/>
      <c r="C404" s="14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13"/>
      <c r="B405" s="13"/>
      <c r="C405" s="14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13"/>
      <c r="B406" s="13"/>
      <c r="C406" s="14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13"/>
      <c r="B407" s="13"/>
      <c r="C407" s="14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13"/>
      <c r="B408" s="13"/>
      <c r="C408" s="14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13"/>
      <c r="B409" s="13"/>
      <c r="C409" s="14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13"/>
      <c r="B410" s="13"/>
      <c r="C410" s="14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13"/>
      <c r="B411" s="13"/>
      <c r="C411" s="14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13"/>
      <c r="B412" s="13"/>
      <c r="C412" s="14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13"/>
      <c r="B413" s="13"/>
      <c r="C413" s="14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13"/>
      <c r="B414" s="13"/>
      <c r="C414" s="14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13"/>
      <c r="B415" s="13"/>
      <c r="C415" s="14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13"/>
      <c r="B416" s="13"/>
      <c r="C416" s="14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13"/>
      <c r="B417" s="13"/>
      <c r="C417" s="14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13"/>
      <c r="B418" s="13"/>
      <c r="C418" s="14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13"/>
      <c r="B419" s="13"/>
      <c r="C419" s="14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13"/>
      <c r="B420" s="13"/>
      <c r="C420" s="14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13"/>
      <c r="B421" s="13"/>
      <c r="C421" s="14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13"/>
      <c r="B422" s="13"/>
      <c r="C422" s="14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13"/>
      <c r="B423" s="13"/>
      <c r="C423" s="14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13"/>
      <c r="B424" s="13"/>
      <c r="C424" s="14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13"/>
      <c r="B425" s="13"/>
      <c r="C425" s="14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13"/>
      <c r="B426" s="13"/>
      <c r="C426" s="14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13"/>
      <c r="B427" s="13"/>
      <c r="C427" s="14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13"/>
      <c r="B428" s="13"/>
      <c r="C428" s="14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13"/>
      <c r="B429" s="13"/>
      <c r="C429" s="14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13"/>
      <c r="B430" s="13"/>
      <c r="C430" s="14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13"/>
      <c r="B431" s="13"/>
      <c r="C431" s="14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13"/>
      <c r="B432" s="13"/>
      <c r="C432" s="14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13"/>
      <c r="B433" s="13"/>
      <c r="C433" s="14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13"/>
      <c r="B434" s="13"/>
      <c r="C434" s="14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13"/>
      <c r="B435" s="13"/>
      <c r="C435" s="14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13"/>
      <c r="B436" s="13"/>
      <c r="C436" s="14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13"/>
      <c r="B437" s="13"/>
      <c r="C437" s="14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13"/>
      <c r="B438" s="13"/>
      <c r="C438" s="14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13"/>
      <c r="B439" s="13"/>
      <c r="C439" s="14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13"/>
      <c r="B440" s="13"/>
      <c r="C440" s="14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13"/>
      <c r="B441" s="13"/>
      <c r="C441" s="14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13"/>
      <c r="B442" s="13"/>
      <c r="C442" s="14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13"/>
      <c r="B443" s="13"/>
      <c r="C443" s="14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13"/>
      <c r="B444" s="13"/>
      <c r="C444" s="14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13"/>
      <c r="B445" s="13"/>
      <c r="C445" s="14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13"/>
      <c r="B446" s="13"/>
      <c r="C446" s="14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13"/>
      <c r="B447" s="13"/>
      <c r="C447" s="14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13"/>
      <c r="B448" s="13"/>
      <c r="C448" s="14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13"/>
      <c r="B449" s="13"/>
      <c r="C449" s="14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13"/>
      <c r="B450" s="13"/>
      <c r="C450" s="14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13"/>
      <c r="B451" s="13"/>
      <c r="C451" s="14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13"/>
      <c r="B452" s="13"/>
      <c r="C452" s="14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13"/>
      <c r="B453" s="13"/>
      <c r="C453" s="14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13"/>
      <c r="B454" s="13"/>
      <c r="C454" s="14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13"/>
      <c r="B455" s="13"/>
      <c r="C455" s="14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13"/>
      <c r="B456" s="13"/>
      <c r="C456" s="14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13"/>
      <c r="B457" s="13"/>
      <c r="C457" s="14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13"/>
      <c r="B458" s="13"/>
      <c r="C458" s="14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13"/>
      <c r="B459" s="13"/>
      <c r="C459" s="14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13"/>
      <c r="B460" s="13"/>
      <c r="C460" s="14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13"/>
      <c r="B461" s="13"/>
      <c r="C461" s="14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13"/>
      <c r="B462" s="13"/>
      <c r="C462" s="14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13"/>
      <c r="B463" s="13"/>
      <c r="C463" s="14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13"/>
      <c r="B464" s="13"/>
      <c r="C464" s="14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13"/>
      <c r="B465" s="13"/>
      <c r="C465" s="14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13"/>
      <c r="B466" s="13"/>
      <c r="C466" s="14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13"/>
      <c r="B467" s="13"/>
      <c r="C467" s="14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13"/>
      <c r="B468" s="13"/>
      <c r="C468" s="14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13"/>
      <c r="B469" s="13"/>
      <c r="C469" s="14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13"/>
      <c r="B470" s="13"/>
      <c r="C470" s="14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13"/>
      <c r="B471" s="13"/>
      <c r="C471" s="14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13"/>
      <c r="B472" s="13"/>
      <c r="C472" s="14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13"/>
      <c r="B473" s="13"/>
      <c r="C473" s="14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13"/>
      <c r="B474" s="13"/>
      <c r="C474" s="14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13"/>
      <c r="B475" s="13"/>
      <c r="C475" s="14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13"/>
      <c r="B476" s="13"/>
      <c r="C476" s="14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13"/>
      <c r="B477" s="13"/>
      <c r="C477" s="14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13"/>
      <c r="B478" s="13"/>
      <c r="C478" s="14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13"/>
      <c r="B479" s="13"/>
      <c r="C479" s="14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13"/>
      <c r="B480" s="13"/>
      <c r="C480" s="14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13"/>
      <c r="B481" s="13"/>
      <c r="C481" s="14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13"/>
      <c r="B482" s="13"/>
      <c r="C482" s="14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13"/>
      <c r="B483" s="13"/>
      <c r="C483" s="14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13"/>
      <c r="B484" s="13"/>
      <c r="C484" s="14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13"/>
      <c r="B485" s="13"/>
      <c r="C485" s="14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13"/>
      <c r="B486" s="13"/>
      <c r="C486" s="14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13"/>
      <c r="B487" s="13"/>
      <c r="C487" s="14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13"/>
      <c r="B488" s="13"/>
      <c r="C488" s="14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13"/>
      <c r="B489" s="13"/>
      <c r="C489" s="14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13"/>
      <c r="B490" s="13"/>
      <c r="C490" s="14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13"/>
      <c r="B491" s="13"/>
      <c r="C491" s="14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13"/>
      <c r="B492" s="13"/>
      <c r="C492" s="14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13"/>
      <c r="B493" s="13"/>
      <c r="C493" s="14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13"/>
      <c r="B494" s="13"/>
      <c r="C494" s="14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13"/>
      <c r="B495" s="13"/>
      <c r="C495" s="14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13"/>
      <c r="B496" s="13"/>
      <c r="C496" s="14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13"/>
      <c r="B497" s="13"/>
      <c r="C497" s="14"/>
    </row>
    <row r="498">
      <c r="A498" s="13"/>
      <c r="B498" s="13"/>
      <c r="C498" s="14"/>
    </row>
    <row r="499">
      <c r="A499" s="13"/>
      <c r="B499" s="13"/>
      <c r="C499" s="14"/>
    </row>
    <row r="500">
      <c r="A500" s="13"/>
      <c r="B500" s="13"/>
      <c r="C500" s="14"/>
    </row>
    <row r="501">
      <c r="A501" s="13"/>
      <c r="B501" s="13"/>
      <c r="C501" s="14"/>
    </row>
    <row r="502">
      <c r="A502" s="13"/>
      <c r="B502" s="13"/>
      <c r="C502" s="14"/>
    </row>
    <row r="503">
      <c r="A503" s="13"/>
      <c r="B503" s="13"/>
      <c r="C503" s="14"/>
    </row>
    <row r="504">
      <c r="A504" s="13"/>
      <c r="B504" s="13"/>
      <c r="C504" s="14"/>
    </row>
    <row r="505">
      <c r="A505" s="13"/>
      <c r="B505" s="13"/>
      <c r="C505" s="14"/>
    </row>
    <row r="506">
      <c r="A506" s="13"/>
      <c r="B506" s="13"/>
      <c r="C506" s="14"/>
    </row>
    <row r="507">
      <c r="A507" s="13"/>
      <c r="B507" s="13"/>
      <c r="C507" s="14"/>
    </row>
    <row r="508">
      <c r="A508" s="13"/>
      <c r="B508" s="13"/>
      <c r="C508" s="14"/>
    </row>
    <row r="509">
      <c r="A509" s="13"/>
      <c r="B509" s="13"/>
      <c r="C509" s="14"/>
    </row>
    <row r="510">
      <c r="A510" s="13"/>
      <c r="B510" s="13"/>
      <c r="C510" s="14"/>
    </row>
    <row r="511">
      <c r="A511" s="13"/>
      <c r="B511" s="13"/>
      <c r="C511" s="14"/>
    </row>
    <row r="512">
      <c r="A512" s="13"/>
      <c r="B512" s="13"/>
      <c r="C512" s="14"/>
    </row>
    <row r="513">
      <c r="A513" s="13"/>
      <c r="B513" s="13"/>
      <c r="C513" s="14"/>
    </row>
    <row r="514">
      <c r="A514" s="13"/>
      <c r="B514" s="13"/>
      <c r="C514" s="14"/>
    </row>
    <row r="515">
      <c r="A515" s="13"/>
      <c r="B515" s="13"/>
      <c r="C515" s="14"/>
    </row>
    <row r="516">
      <c r="A516" s="13"/>
      <c r="B516" s="13"/>
      <c r="C516" s="14"/>
    </row>
    <row r="517">
      <c r="A517" s="13"/>
      <c r="B517" s="13"/>
      <c r="C517" s="14"/>
    </row>
    <row r="518">
      <c r="A518" s="13"/>
      <c r="B518" s="13"/>
      <c r="C518" s="14"/>
    </row>
    <row r="519">
      <c r="A519" s="13"/>
      <c r="B519" s="13"/>
      <c r="C519" s="14"/>
    </row>
    <row r="520">
      <c r="A520" s="13"/>
      <c r="B520" s="13"/>
      <c r="C520" s="14"/>
    </row>
    <row r="521">
      <c r="A521" s="13"/>
      <c r="B521" s="13"/>
      <c r="C521" s="14"/>
    </row>
    <row r="522">
      <c r="A522" s="13"/>
      <c r="B522" s="13"/>
      <c r="C522" s="14"/>
    </row>
    <row r="523">
      <c r="A523" s="13"/>
      <c r="B523" s="13"/>
      <c r="C523" s="14"/>
    </row>
    <row r="524">
      <c r="A524" s="13"/>
      <c r="B524" s="13"/>
      <c r="C524" s="14"/>
    </row>
    <row r="525">
      <c r="A525" s="13"/>
      <c r="B525" s="13"/>
      <c r="C525" s="14"/>
    </row>
    <row r="526">
      <c r="A526" s="13"/>
      <c r="B526" s="13"/>
      <c r="C526" s="14"/>
    </row>
    <row r="527">
      <c r="A527" s="13"/>
      <c r="B527" s="13"/>
      <c r="C527" s="14"/>
    </row>
    <row r="528">
      <c r="A528" s="13"/>
      <c r="B528" s="13"/>
      <c r="C528" s="14"/>
    </row>
    <row r="529">
      <c r="A529" s="13"/>
      <c r="B529" s="13"/>
      <c r="C529" s="14"/>
    </row>
    <row r="530">
      <c r="A530" s="13"/>
      <c r="B530" s="13"/>
      <c r="C530" s="14"/>
    </row>
    <row r="531">
      <c r="A531" s="13"/>
      <c r="B531" s="13"/>
      <c r="C531" s="14"/>
    </row>
    <row r="532">
      <c r="A532" s="13"/>
      <c r="B532" s="13"/>
      <c r="C532" s="14"/>
    </row>
    <row r="533">
      <c r="A533" s="13"/>
      <c r="B533" s="13"/>
      <c r="C533" s="14"/>
    </row>
    <row r="534">
      <c r="A534" s="13"/>
      <c r="B534" s="13"/>
      <c r="C534" s="14"/>
    </row>
    <row r="535">
      <c r="A535" s="13"/>
      <c r="B535" s="13"/>
      <c r="C535" s="14"/>
    </row>
    <row r="536">
      <c r="A536" s="13"/>
      <c r="B536" s="13"/>
      <c r="C536" s="14"/>
    </row>
    <row r="537">
      <c r="A537" s="13"/>
      <c r="B537" s="13"/>
      <c r="C537" s="14"/>
    </row>
    <row r="538">
      <c r="A538" s="13"/>
      <c r="B538" s="13"/>
      <c r="C538" s="14"/>
    </row>
    <row r="539">
      <c r="A539" s="13"/>
      <c r="B539" s="13"/>
      <c r="C539" s="14"/>
    </row>
    <row r="540">
      <c r="A540" s="13"/>
      <c r="B540" s="13"/>
      <c r="C540" s="14"/>
    </row>
    <row r="541">
      <c r="A541" s="13"/>
      <c r="B541" s="13"/>
      <c r="C541" s="14"/>
    </row>
    <row r="542">
      <c r="A542" s="13"/>
      <c r="B542" s="13"/>
      <c r="C542" s="14"/>
    </row>
    <row r="543">
      <c r="A543" s="13"/>
      <c r="B543" s="13"/>
      <c r="C543" s="14"/>
    </row>
    <row r="544">
      <c r="A544" s="13"/>
      <c r="B544" s="13"/>
      <c r="C544" s="14"/>
    </row>
    <row r="545">
      <c r="A545" s="13"/>
      <c r="B545" s="13"/>
      <c r="C545" s="14"/>
    </row>
    <row r="546">
      <c r="A546" s="13"/>
      <c r="B546" s="13"/>
      <c r="C546" s="14"/>
    </row>
    <row r="547">
      <c r="A547" s="13"/>
      <c r="B547" s="13"/>
      <c r="C547" s="14"/>
    </row>
    <row r="548">
      <c r="A548" s="13"/>
      <c r="B548" s="13"/>
      <c r="C548" s="14"/>
    </row>
    <row r="549">
      <c r="A549" s="13"/>
      <c r="B549" s="13"/>
      <c r="C549" s="14"/>
    </row>
    <row r="550">
      <c r="A550" s="13"/>
      <c r="B550" s="13"/>
      <c r="C550" s="14"/>
    </row>
    <row r="551">
      <c r="A551" s="13"/>
      <c r="B551" s="13"/>
      <c r="C551" s="14"/>
    </row>
    <row r="552">
      <c r="A552" s="13"/>
      <c r="B552" s="13"/>
      <c r="C552" s="14"/>
    </row>
    <row r="553">
      <c r="A553" s="13"/>
      <c r="B553" s="13"/>
      <c r="C553" s="14"/>
    </row>
    <row r="554">
      <c r="A554" s="13"/>
      <c r="B554" s="13"/>
      <c r="C554" s="14"/>
    </row>
    <row r="555">
      <c r="A555" s="13"/>
      <c r="B555" s="13"/>
      <c r="C555" s="14"/>
    </row>
    <row r="556">
      <c r="A556" s="13"/>
      <c r="B556" s="13"/>
      <c r="C556" s="14"/>
    </row>
    <row r="557">
      <c r="A557" s="13"/>
      <c r="B557" s="13"/>
      <c r="C557" s="14"/>
    </row>
    <row r="558">
      <c r="A558" s="13"/>
      <c r="B558" s="13"/>
      <c r="C558" s="14"/>
    </row>
    <row r="559">
      <c r="A559" s="13"/>
      <c r="B559" s="13"/>
      <c r="C559" s="14"/>
    </row>
    <row r="560">
      <c r="A560" s="13"/>
      <c r="B560" s="13"/>
      <c r="C560" s="14"/>
    </row>
    <row r="561">
      <c r="A561" s="13"/>
      <c r="B561" s="13"/>
      <c r="C561" s="14"/>
    </row>
    <row r="562">
      <c r="A562" s="13"/>
      <c r="B562" s="13"/>
      <c r="C562" s="14"/>
    </row>
    <row r="563">
      <c r="A563" s="13"/>
      <c r="B563" s="13"/>
      <c r="C563" s="14"/>
    </row>
    <row r="564">
      <c r="A564" s="13"/>
      <c r="B564" s="13"/>
      <c r="C564" s="14"/>
    </row>
    <row r="565">
      <c r="A565" s="13"/>
      <c r="B565" s="13"/>
      <c r="C565" s="14"/>
    </row>
    <row r="566">
      <c r="A566" s="13"/>
      <c r="B566" s="13"/>
      <c r="C566" s="14"/>
    </row>
    <row r="567">
      <c r="A567" s="13"/>
      <c r="B567" s="13"/>
      <c r="C567" s="14"/>
    </row>
    <row r="568">
      <c r="A568" s="13"/>
      <c r="B568" s="13"/>
      <c r="C568" s="14"/>
    </row>
    <row r="569">
      <c r="A569" s="13"/>
      <c r="B569" s="13"/>
      <c r="C569" s="14"/>
    </row>
    <row r="570">
      <c r="A570" s="13"/>
      <c r="B570" s="13"/>
      <c r="C570" s="14"/>
    </row>
    <row r="571">
      <c r="A571" s="13"/>
      <c r="B571" s="13"/>
      <c r="C571" s="14"/>
    </row>
    <row r="572">
      <c r="A572" s="13"/>
      <c r="B572" s="13"/>
      <c r="C572" s="14"/>
    </row>
    <row r="573">
      <c r="A573" s="13"/>
      <c r="B573" s="13"/>
      <c r="C573" s="14"/>
    </row>
    <row r="574">
      <c r="A574" s="13"/>
      <c r="B574" s="13"/>
      <c r="C574" s="14"/>
    </row>
    <row r="575">
      <c r="A575" s="13"/>
      <c r="B575" s="13"/>
      <c r="C575" s="14"/>
    </row>
    <row r="576">
      <c r="A576" s="13"/>
      <c r="B576" s="13"/>
      <c r="C576" s="14"/>
    </row>
    <row r="577">
      <c r="A577" s="13"/>
      <c r="B577" s="13"/>
      <c r="C577" s="14"/>
    </row>
    <row r="578">
      <c r="A578" s="13"/>
      <c r="B578" s="13"/>
      <c r="C578" s="14"/>
    </row>
    <row r="579">
      <c r="A579" s="13"/>
      <c r="B579" s="13"/>
      <c r="C579" s="14"/>
    </row>
    <row r="580">
      <c r="A580" s="13"/>
      <c r="B580" s="13"/>
      <c r="C580" s="14"/>
    </row>
    <row r="581">
      <c r="A581" s="13"/>
      <c r="B581" s="13"/>
      <c r="C581" s="14"/>
    </row>
    <row r="582">
      <c r="A582" s="13"/>
      <c r="B582" s="13"/>
      <c r="C582" s="14"/>
    </row>
    <row r="583">
      <c r="A583" s="13"/>
      <c r="B583" s="13"/>
      <c r="C583" s="14"/>
    </row>
    <row r="584">
      <c r="A584" s="13"/>
      <c r="B584" s="13"/>
      <c r="C584" s="14"/>
    </row>
    <row r="585">
      <c r="A585" s="13"/>
      <c r="B585" s="13"/>
      <c r="C585" s="14"/>
    </row>
    <row r="586">
      <c r="A586" s="13"/>
      <c r="B586" s="13"/>
      <c r="C586" s="14"/>
    </row>
    <row r="587">
      <c r="A587" s="13"/>
      <c r="B587" s="13"/>
      <c r="C587" s="14"/>
    </row>
    <row r="588">
      <c r="A588" s="13"/>
      <c r="B588" s="13"/>
      <c r="C588" s="14"/>
    </row>
    <row r="589">
      <c r="A589" s="13"/>
      <c r="B589" s="13"/>
      <c r="C589" s="14"/>
    </row>
    <row r="590">
      <c r="A590" s="13"/>
      <c r="B590" s="13"/>
      <c r="C590" s="14"/>
    </row>
    <row r="591">
      <c r="A591" s="13"/>
      <c r="B591" s="13"/>
      <c r="C591" s="14"/>
    </row>
    <row r="592">
      <c r="A592" s="13"/>
      <c r="B592" s="13"/>
      <c r="C592" s="14"/>
    </row>
    <row r="593">
      <c r="A593" s="13"/>
      <c r="B593" s="13"/>
      <c r="C593" s="14"/>
    </row>
    <row r="594">
      <c r="A594" s="13"/>
      <c r="B594" s="13"/>
      <c r="C594" s="14"/>
    </row>
    <row r="595">
      <c r="A595" s="13"/>
      <c r="B595" s="13"/>
      <c r="C595" s="14"/>
    </row>
    <row r="596">
      <c r="A596" s="13"/>
      <c r="B596" s="13"/>
      <c r="C596" s="14"/>
    </row>
    <row r="597">
      <c r="A597" s="13"/>
      <c r="B597" s="13"/>
      <c r="C597" s="14"/>
    </row>
    <row r="598">
      <c r="A598" s="13"/>
      <c r="B598" s="13"/>
      <c r="C598" s="14"/>
    </row>
    <row r="599">
      <c r="A599" s="13"/>
      <c r="B599" s="13"/>
      <c r="C599" s="14"/>
    </row>
    <row r="600">
      <c r="A600" s="13"/>
      <c r="B600" s="13"/>
      <c r="C600" s="14"/>
    </row>
    <row r="601">
      <c r="A601" s="13"/>
      <c r="B601" s="13"/>
      <c r="C601" s="14"/>
    </row>
    <row r="602">
      <c r="A602" s="13"/>
      <c r="B602" s="13"/>
      <c r="C602" s="14"/>
    </row>
    <row r="603">
      <c r="A603" s="13"/>
      <c r="B603" s="13"/>
      <c r="C603" s="14"/>
    </row>
    <row r="604">
      <c r="A604" s="13"/>
      <c r="B604" s="13"/>
      <c r="C604" s="14"/>
    </row>
    <row r="605">
      <c r="A605" s="13"/>
      <c r="B605" s="13"/>
      <c r="C605" s="14"/>
    </row>
    <row r="606">
      <c r="A606" s="13"/>
      <c r="B606" s="13"/>
      <c r="C606" s="14"/>
    </row>
    <row r="607">
      <c r="A607" s="13"/>
      <c r="B607" s="13"/>
      <c r="C607" s="14"/>
    </row>
    <row r="608">
      <c r="A608" s="13"/>
      <c r="B608" s="13"/>
      <c r="C608" s="14"/>
    </row>
    <row r="609">
      <c r="A609" s="13"/>
      <c r="B609" s="13"/>
      <c r="C609" s="14"/>
    </row>
    <row r="610">
      <c r="A610" s="13"/>
      <c r="B610" s="13"/>
      <c r="C610" s="14"/>
    </row>
    <row r="611">
      <c r="A611" s="13"/>
      <c r="B611" s="13"/>
      <c r="C611" s="14"/>
    </row>
    <row r="612">
      <c r="A612" s="13"/>
      <c r="B612" s="13"/>
      <c r="C612" s="14"/>
    </row>
    <row r="613">
      <c r="A613" s="13"/>
      <c r="B613" s="13"/>
      <c r="C613" s="14"/>
    </row>
    <row r="614">
      <c r="A614" s="13"/>
      <c r="B614" s="13"/>
      <c r="C614" s="14"/>
    </row>
    <row r="615">
      <c r="A615" s="13"/>
      <c r="B615" s="13"/>
      <c r="C615" s="14"/>
    </row>
    <row r="616">
      <c r="A616" s="13"/>
      <c r="B616" s="13"/>
      <c r="C616" s="14"/>
    </row>
    <row r="617">
      <c r="A617" s="13"/>
      <c r="B617" s="13"/>
      <c r="C617" s="14"/>
    </row>
    <row r="618">
      <c r="A618" s="13"/>
      <c r="B618" s="13"/>
      <c r="C618" s="14"/>
    </row>
    <row r="619">
      <c r="A619" s="13"/>
      <c r="B619" s="13"/>
      <c r="C619" s="14"/>
    </row>
    <row r="620">
      <c r="A620" s="13"/>
      <c r="B620" s="13"/>
      <c r="C620" s="14"/>
    </row>
    <row r="621">
      <c r="A621" s="13"/>
      <c r="B621" s="13"/>
      <c r="C621" s="14"/>
    </row>
    <row r="622">
      <c r="A622" s="13"/>
      <c r="B622" s="13"/>
      <c r="C622" s="14"/>
    </row>
    <row r="623">
      <c r="A623" s="13"/>
      <c r="B623" s="13"/>
      <c r="C623" s="14"/>
    </row>
    <row r="624">
      <c r="A624" s="13"/>
      <c r="B624" s="13"/>
      <c r="C624" s="14"/>
    </row>
    <row r="625">
      <c r="A625" s="13"/>
      <c r="B625" s="13"/>
      <c r="C625" s="14"/>
    </row>
    <row r="626">
      <c r="A626" s="13"/>
      <c r="B626" s="13"/>
      <c r="C626" s="14"/>
    </row>
    <row r="627">
      <c r="A627" s="13"/>
      <c r="B627" s="13"/>
      <c r="C627" s="14"/>
    </row>
    <row r="628">
      <c r="A628" s="13"/>
      <c r="B628" s="13"/>
      <c r="C628" s="14"/>
    </row>
    <row r="629">
      <c r="A629" s="13"/>
      <c r="B629" s="13"/>
      <c r="C629" s="14"/>
    </row>
    <row r="630">
      <c r="A630" s="13"/>
      <c r="B630" s="13"/>
      <c r="C630" s="14"/>
    </row>
    <row r="631">
      <c r="A631" s="13"/>
      <c r="B631" s="13"/>
      <c r="C631" s="14"/>
    </row>
    <row r="632">
      <c r="A632" s="13"/>
      <c r="B632" s="13"/>
      <c r="C632" s="14"/>
    </row>
    <row r="633">
      <c r="A633" s="13"/>
      <c r="B633" s="13"/>
      <c r="C633" s="14"/>
    </row>
    <row r="634">
      <c r="A634" s="13"/>
      <c r="B634" s="13"/>
      <c r="C634" s="14"/>
    </row>
    <row r="635">
      <c r="A635" s="13"/>
      <c r="B635" s="13"/>
      <c r="C635" s="14"/>
    </row>
    <row r="636">
      <c r="A636" s="13"/>
      <c r="B636" s="13"/>
      <c r="C636" s="14"/>
    </row>
    <row r="637">
      <c r="A637" s="13"/>
      <c r="B637" s="13"/>
      <c r="C637" s="14"/>
    </row>
    <row r="638">
      <c r="A638" s="13"/>
      <c r="B638" s="13"/>
      <c r="C638" s="14"/>
    </row>
    <row r="639">
      <c r="A639" s="13"/>
      <c r="B639" s="13"/>
      <c r="C639" s="14"/>
    </row>
    <row r="640">
      <c r="A640" s="13"/>
      <c r="B640" s="13"/>
      <c r="C640" s="14"/>
    </row>
    <row r="641">
      <c r="A641" s="13"/>
      <c r="B641" s="13"/>
      <c r="C641" s="14"/>
    </row>
    <row r="642">
      <c r="A642" s="13"/>
      <c r="B642" s="13"/>
      <c r="C642" s="14"/>
    </row>
    <row r="643">
      <c r="A643" s="13"/>
      <c r="B643" s="13"/>
      <c r="C643" s="14"/>
    </row>
    <row r="644">
      <c r="A644" s="13"/>
      <c r="B644" s="13"/>
      <c r="C644" s="14"/>
    </row>
    <row r="645">
      <c r="A645" s="13"/>
      <c r="B645" s="13"/>
      <c r="C645" s="14"/>
    </row>
    <row r="646">
      <c r="A646" s="13"/>
      <c r="B646" s="13"/>
      <c r="C646" s="14"/>
    </row>
    <row r="647">
      <c r="A647" s="13"/>
      <c r="B647" s="13"/>
      <c r="C647" s="14"/>
    </row>
    <row r="648">
      <c r="A648" s="13"/>
      <c r="B648" s="13"/>
      <c r="C648" s="14"/>
    </row>
    <row r="649">
      <c r="A649" s="13"/>
      <c r="B649" s="13"/>
      <c r="C649" s="14"/>
    </row>
    <row r="650">
      <c r="A650" s="13"/>
      <c r="B650" s="13"/>
      <c r="C650" s="14"/>
    </row>
    <row r="651">
      <c r="A651" s="13"/>
      <c r="B651" s="13"/>
      <c r="C651" s="14"/>
    </row>
    <row r="652">
      <c r="A652" s="13"/>
      <c r="B652" s="13"/>
      <c r="C652" s="14"/>
    </row>
    <row r="653">
      <c r="A653" s="13"/>
      <c r="B653" s="13"/>
      <c r="C653" s="14"/>
    </row>
    <row r="654">
      <c r="A654" s="13"/>
      <c r="B654" s="13"/>
      <c r="C654" s="14"/>
    </row>
    <row r="655">
      <c r="A655" s="13"/>
      <c r="B655" s="13"/>
      <c r="C655" s="14"/>
    </row>
    <row r="656">
      <c r="A656" s="13"/>
      <c r="B656" s="13"/>
      <c r="C656" s="14"/>
    </row>
    <row r="657">
      <c r="A657" s="13"/>
      <c r="B657" s="13"/>
      <c r="C657" s="14"/>
    </row>
    <row r="658">
      <c r="A658" s="13"/>
      <c r="B658" s="13"/>
      <c r="C658" s="14"/>
    </row>
    <row r="659">
      <c r="A659" s="13"/>
      <c r="B659" s="13"/>
      <c r="C659" s="14"/>
    </row>
    <row r="660">
      <c r="A660" s="13"/>
      <c r="B660" s="13"/>
      <c r="C660" s="14"/>
    </row>
    <row r="661">
      <c r="A661" s="13"/>
      <c r="B661" s="13"/>
      <c r="C661" s="14"/>
    </row>
    <row r="662">
      <c r="A662" s="13"/>
      <c r="B662" s="13"/>
      <c r="C662" s="14"/>
    </row>
    <row r="663">
      <c r="A663" s="13"/>
      <c r="B663" s="13"/>
      <c r="C663" s="14"/>
    </row>
    <row r="664">
      <c r="A664" s="13"/>
      <c r="B664" s="13"/>
      <c r="C664" s="14"/>
    </row>
    <row r="665">
      <c r="A665" s="13"/>
      <c r="B665" s="13"/>
      <c r="C665" s="14"/>
    </row>
    <row r="666">
      <c r="A666" s="13"/>
      <c r="B666" s="13"/>
      <c r="C666" s="14"/>
    </row>
    <row r="667">
      <c r="A667" s="13"/>
      <c r="B667" s="13"/>
      <c r="C667" s="14"/>
    </row>
    <row r="668">
      <c r="A668" s="13"/>
      <c r="B668" s="13"/>
      <c r="C668" s="14"/>
    </row>
    <row r="669">
      <c r="A669" s="13"/>
      <c r="B669" s="13"/>
      <c r="C669" s="14"/>
    </row>
    <row r="670">
      <c r="A670" s="13"/>
      <c r="B670" s="13"/>
      <c r="C670" s="14"/>
    </row>
    <row r="671">
      <c r="A671" s="13"/>
      <c r="B671" s="13"/>
      <c r="C671" s="14"/>
    </row>
    <row r="672">
      <c r="A672" s="13"/>
      <c r="B672" s="13"/>
      <c r="C672" s="14"/>
    </row>
    <row r="673">
      <c r="A673" s="13"/>
      <c r="B673" s="13"/>
      <c r="C673" s="14"/>
    </row>
    <row r="674">
      <c r="A674" s="13"/>
      <c r="B674" s="13"/>
      <c r="C674" s="14"/>
    </row>
    <row r="675">
      <c r="A675" s="13"/>
      <c r="B675" s="13"/>
      <c r="C675" s="14"/>
    </row>
    <row r="676">
      <c r="A676" s="13"/>
      <c r="B676" s="13"/>
      <c r="C676" s="14"/>
    </row>
    <row r="677">
      <c r="A677" s="13"/>
      <c r="B677" s="13"/>
      <c r="C677" s="14"/>
    </row>
    <row r="678">
      <c r="A678" s="13"/>
      <c r="B678" s="13"/>
      <c r="C678" s="14"/>
    </row>
    <row r="679">
      <c r="A679" s="13"/>
      <c r="B679" s="13"/>
      <c r="C679" s="14"/>
    </row>
    <row r="680">
      <c r="A680" s="13"/>
      <c r="B680" s="13"/>
      <c r="C680" s="14"/>
    </row>
    <row r="681">
      <c r="A681" s="13"/>
      <c r="B681" s="13"/>
      <c r="C681" s="14"/>
    </row>
    <row r="682">
      <c r="A682" s="13"/>
      <c r="B682" s="13"/>
      <c r="C682" s="14"/>
    </row>
    <row r="683">
      <c r="A683" s="13"/>
      <c r="B683" s="13"/>
      <c r="C683" s="14"/>
    </row>
    <row r="684">
      <c r="A684" s="13"/>
      <c r="B684" s="13"/>
      <c r="C684" s="14"/>
    </row>
    <row r="685">
      <c r="A685" s="13"/>
      <c r="B685" s="13"/>
      <c r="C685" s="14"/>
    </row>
    <row r="686">
      <c r="A686" s="13"/>
      <c r="B686" s="13"/>
      <c r="C686" s="14"/>
    </row>
    <row r="687">
      <c r="A687" s="13"/>
      <c r="B687" s="13"/>
      <c r="C687" s="14"/>
    </row>
    <row r="688">
      <c r="A688" s="13"/>
      <c r="B688" s="13"/>
      <c r="C688" s="14"/>
    </row>
    <row r="689">
      <c r="A689" s="13"/>
      <c r="B689" s="13"/>
      <c r="C689" s="14"/>
    </row>
    <row r="690">
      <c r="A690" s="13"/>
      <c r="B690" s="13"/>
      <c r="C690" s="14"/>
    </row>
    <row r="691">
      <c r="A691" s="13"/>
      <c r="B691" s="13"/>
      <c r="C691" s="14"/>
    </row>
    <row r="692">
      <c r="A692" s="13"/>
      <c r="B692" s="13"/>
      <c r="C692" s="14"/>
    </row>
    <row r="693">
      <c r="A693" s="13"/>
      <c r="B693" s="13"/>
      <c r="C693" s="14"/>
    </row>
    <row r="694">
      <c r="A694" s="13"/>
      <c r="B694" s="13"/>
      <c r="C694" s="14"/>
    </row>
    <row r="695">
      <c r="A695" s="13"/>
      <c r="B695" s="13"/>
      <c r="C695" s="14"/>
    </row>
    <row r="696">
      <c r="A696" s="13"/>
      <c r="B696" s="13"/>
      <c r="C696" s="14"/>
    </row>
    <row r="697">
      <c r="A697" s="13"/>
      <c r="B697" s="13"/>
      <c r="C697" s="14"/>
    </row>
    <row r="698">
      <c r="A698" s="13"/>
      <c r="B698" s="13"/>
      <c r="C698" s="14"/>
    </row>
    <row r="699">
      <c r="A699" s="13"/>
      <c r="B699" s="13"/>
      <c r="C699" s="14"/>
    </row>
    <row r="700">
      <c r="A700" s="13"/>
      <c r="B700" s="13"/>
      <c r="C700" s="14"/>
    </row>
    <row r="701">
      <c r="A701" s="13"/>
      <c r="B701" s="13"/>
      <c r="C701" s="14"/>
    </row>
    <row r="702">
      <c r="A702" s="13"/>
      <c r="B702" s="13"/>
      <c r="C702" s="14"/>
    </row>
    <row r="703">
      <c r="A703" s="13"/>
      <c r="B703" s="13"/>
      <c r="C703" s="14"/>
    </row>
    <row r="704">
      <c r="A704" s="13"/>
      <c r="B704" s="13"/>
      <c r="C704" s="14"/>
    </row>
    <row r="705">
      <c r="A705" s="13"/>
      <c r="B705" s="13"/>
      <c r="C705" s="14"/>
    </row>
    <row r="706">
      <c r="A706" s="13"/>
      <c r="B706" s="13"/>
      <c r="C706" s="14"/>
    </row>
    <row r="707">
      <c r="A707" s="13"/>
      <c r="B707" s="13"/>
      <c r="C707" s="14"/>
    </row>
    <row r="708">
      <c r="A708" s="13"/>
      <c r="B708" s="13"/>
      <c r="C708" s="14"/>
    </row>
    <row r="709">
      <c r="A709" s="13"/>
      <c r="B709" s="13"/>
      <c r="C709" s="14"/>
    </row>
    <row r="710">
      <c r="A710" s="13"/>
      <c r="B710" s="13"/>
      <c r="C710" s="14"/>
    </row>
    <row r="711">
      <c r="A711" s="13"/>
      <c r="B711" s="13"/>
      <c r="C711" s="14"/>
    </row>
    <row r="712">
      <c r="A712" s="13"/>
      <c r="B712" s="13"/>
      <c r="C712" s="14"/>
    </row>
    <row r="713">
      <c r="A713" s="13"/>
      <c r="B713" s="13"/>
      <c r="C713" s="14"/>
    </row>
    <row r="714">
      <c r="A714" s="13"/>
      <c r="B714" s="13"/>
      <c r="C714" s="14"/>
    </row>
    <row r="715">
      <c r="A715" s="13"/>
      <c r="B715" s="13"/>
      <c r="C715" s="14"/>
    </row>
    <row r="716">
      <c r="A716" s="13"/>
      <c r="B716" s="13"/>
      <c r="C716" s="14"/>
    </row>
    <row r="717">
      <c r="A717" s="13"/>
      <c r="B717" s="13"/>
      <c r="C717" s="14"/>
    </row>
    <row r="718">
      <c r="A718" s="13"/>
      <c r="B718" s="13"/>
      <c r="C718" s="14"/>
    </row>
    <row r="719">
      <c r="A719" s="13"/>
      <c r="B719" s="13"/>
      <c r="C719" s="14"/>
    </row>
    <row r="720">
      <c r="A720" s="13"/>
      <c r="B720" s="13"/>
      <c r="C720" s="14"/>
    </row>
    <row r="721">
      <c r="A721" s="13"/>
      <c r="B721" s="13"/>
      <c r="C721" s="14"/>
    </row>
    <row r="722">
      <c r="A722" s="13"/>
      <c r="B722" s="13"/>
      <c r="C722" s="14"/>
    </row>
    <row r="723">
      <c r="A723" s="13"/>
      <c r="B723" s="13"/>
      <c r="C723" s="14"/>
    </row>
    <row r="724">
      <c r="A724" s="13"/>
      <c r="B724" s="13"/>
      <c r="C724" s="14"/>
    </row>
    <row r="725">
      <c r="A725" s="13"/>
      <c r="B725" s="13"/>
      <c r="C725" s="14"/>
    </row>
    <row r="726">
      <c r="A726" s="13"/>
      <c r="B726" s="13"/>
      <c r="C726" s="14"/>
    </row>
    <row r="727">
      <c r="A727" s="13"/>
      <c r="B727" s="13"/>
      <c r="C727" s="14"/>
    </row>
    <row r="728">
      <c r="A728" s="13"/>
      <c r="B728" s="13"/>
      <c r="C728" s="14"/>
    </row>
    <row r="729">
      <c r="A729" s="13"/>
      <c r="B729" s="13"/>
      <c r="C729" s="14"/>
    </row>
    <row r="730">
      <c r="A730" s="13"/>
      <c r="B730" s="13"/>
      <c r="C730" s="14"/>
    </row>
    <row r="731">
      <c r="A731" s="13"/>
      <c r="B731" s="13"/>
      <c r="C731" s="14"/>
    </row>
    <row r="732">
      <c r="A732" s="13"/>
      <c r="B732" s="13"/>
      <c r="C732" s="14"/>
    </row>
    <row r="733">
      <c r="A733" s="13"/>
      <c r="B733" s="13"/>
      <c r="C733" s="14"/>
    </row>
    <row r="734">
      <c r="A734" s="13"/>
      <c r="B734" s="13"/>
      <c r="C734" s="14"/>
    </row>
    <row r="735">
      <c r="A735" s="13"/>
      <c r="B735" s="13"/>
      <c r="C735" s="14"/>
    </row>
    <row r="736">
      <c r="A736" s="13"/>
      <c r="B736" s="13"/>
      <c r="C736" s="14"/>
    </row>
    <row r="737">
      <c r="A737" s="13"/>
      <c r="B737" s="13"/>
      <c r="C737" s="14"/>
    </row>
    <row r="738">
      <c r="A738" s="13"/>
      <c r="B738" s="13"/>
      <c r="C738" s="14"/>
    </row>
    <row r="739">
      <c r="A739" s="13"/>
      <c r="B739" s="13"/>
      <c r="C739" s="14"/>
    </row>
    <row r="740">
      <c r="A740" s="13"/>
      <c r="B740" s="13"/>
      <c r="C740" s="14"/>
    </row>
    <row r="741">
      <c r="A741" s="13"/>
      <c r="B741" s="13"/>
      <c r="C741" s="14"/>
    </row>
    <row r="742">
      <c r="A742" s="13"/>
      <c r="B742" s="13"/>
      <c r="C742" s="14"/>
    </row>
    <row r="743">
      <c r="A743" s="13"/>
      <c r="B743" s="13"/>
      <c r="C743" s="14"/>
    </row>
    <row r="744">
      <c r="A744" s="13"/>
      <c r="B744" s="13"/>
      <c r="C744" s="14"/>
    </row>
    <row r="745">
      <c r="A745" s="13"/>
      <c r="B745" s="13"/>
      <c r="C745" s="14"/>
    </row>
    <row r="746">
      <c r="A746" s="13"/>
      <c r="B746" s="13"/>
      <c r="C746" s="14"/>
    </row>
    <row r="747">
      <c r="A747" s="13"/>
      <c r="B747" s="13"/>
      <c r="C747" s="14"/>
    </row>
    <row r="748">
      <c r="A748" s="13"/>
      <c r="B748" s="13"/>
      <c r="C748" s="14"/>
    </row>
    <row r="749">
      <c r="A749" s="13"/>
      <c r="B749" s="13"/>
      <c r="C749" s="14"/>
    </row>
    <row r="750">
      <c r="A750" s="13"/>
      <c r="B750" s="13"/>
      <c r="C750" s="14"/>
    </row>
    <row r="751">
      <c r="A751" s="13"/>
      <c r="B751" s="13"/>
      <c r="C751" s="14"/>
    </row>
    <row r="752">
      <c r="A752" s="13"/>
      <c r="B752" s="13"/>
      <c r="C752" s="14"/>
    </row>
    <row r="753">
      <c r="A753" s="13"/>
      <c r="B753" s="13"/>
      <c r="C753" s="14"/>
    </row>
    <row r="754">
      <c r="A754" s="13"/>
      <c r="B754" s="13"/>
      <c r="C754" s="14"/>
    </row>
    <row r="755">
      <c r="A755" s="13"/>
      <c r="B755" s="13"/>
      <c r="C755" s="14"/>
    </row>
    <row r="756">
      <c r="A756" s="13"/>
      <c r="B756" s="13"/>
      <c r="C756" s="14"/>
    </row>
    <row r="757">
      <c r="A757" s="13"/>
      <c r="B757" s="13"/>
      <c r="C757" s="14"/>
    </row>
    <row r="758">
      <c r="A758" s="13"/>
      <c r="B758" s="13"/>
      <c r="C758" s="14"/>
    </row>
    <row r="759">
      <c r="A759" s="13"/>
      <c r="B759" s="13"/>
      <c r="C759" s="14"/>
    </row>
    <row r="760">
      <c r="A760" s="13"/>
      <c r="B760" s="13"/>
      <c r="C760" s="14"/>
    </row>
    <row r="761">
      <c r="A761" s="13"/>
      <c r="B761" s="13"/>
      <c r="C761" s="14"/>
    </row>
    <row r="762">
      <c r="A762" s="13"/>
      <c r="B762" s="13"/>
      <c r="C762" s="14"/>
    </row>
    <row r="763">
      <c r="A763" s="13"/>
      <c r="B763" s="13"/>
      <c r="C763" s="14"/>
    </row>
    <row r="764">
      <c r="A764" s="13"/>
      <c r="B764" s="13"/>
      <c r="C764" s="14"/>
    </row>
    <row r="765">
      <c r="A765" s="13"/>
      <c r="B765" s="13"/>
      <c r="C765" s="14"/>
    </row>
    <row r="766">
      <c r="A766" s="13"/>
      <c r="B766" s="13"/>
      <c r="C766" s="14"/>
    </row>
    <row r="767">
      <c r="A767" s="13"/>
      <c r="B767" s="13"/>
      <c r="C767" s="14"/>
    </row>
    <row r="768">
      <c r="A768" s="13"/>
      <c r="B768" s="13"/>
      <c r="C768" s="14"/>
    </row>
    <row r="769">
      <c r="A769" s="13"/>
      <c r="B769" s="13"/>
      <c r="C769" s="14"/>
    </row>
    <row r="770">
      <c r="A770" s="13"/>
      <c r="B770" s="13"/>
      <c r="C770" s="14"/>
    </row>
    <row r="771">
      <c r="A771" s="13"/>
      <c r="B771" s="13"/>
      <c r="C771" s="14"/>
    </row>
    <row r="772">
      <c r="A772" s="13"/>
      <c r="B772" s="13"/>
      <c r="C772" s="14"/>
    </row>
    <row r="773">
      <c r="A773" s="13"/>
      <c r="B773" s="13"/>
      <c r="C773" s="14"/>
    </row>
    <row r="774">
      <c r="A774" s="13"/>
      <c r="B774" s="13"/>
      <c r="C774" s="14"/>
    </row>
    <row r="775">
      <c r="A775" s="13"/>
      <c r="B775" s="13"/>
      <c r="C775" s="14"/>
    </row>
    <row r="776">
      <c r="A776" s="13"/>
      <c r="B776" s="13"/>
      <c r="C776" s="14"/>
    </row>
    <row r="777">
      <c r="A777" s="13"/>
      <c r="B777" s="13"/>
      <c r="C777" s="14"/>
    </row>
    <row r="778">
      <c r="A778" s="13"/>
      <c r="B778" s="13"/>
      <c r="C778" s="14"/>
    </row>
    <row r="779">
      <c r="A779" s="13"/>
      <c r="B779" s="13"/>
      <c r="C779" s="14"/>
    </row>
    <row r="780">
      <c r="A780" s="13"/>
      <c r="B780" s="13"/>
      <c r="C780" s="14"/>
    </row>
    <row r="781">
      <c r="A781" s="13"/>
      <c r="B781" s="13"/>
      <c r="C781" s="14"/>
    </row>
    <row r="782">
      <c r="A782" s="13"/>
      <c r="B782" s="13"/>
      <c r="C782" s="14"/>
    </row>
    <row r="783">
      <c r="A783" s="13"/>
      <c r="B783" s="13"/>
      <c r="C783" s="14"/>
    </row>
    <row r="784">
      <c r="A784" s="13"/>
      <c r="B784" s="13"/>
      <c r="C784" s="14"/>
    </row>
    <row r="785">
      <c r="A785" s="13"/>
      <c r="B785" s="13"/>
      <c r="C785" s="14"/>
    </row>
    <row r="786">
      <c r="A786" s="13"/>
      <c r="B786" s="13"/>
      <c r="C786" s="14"/>
    </row>
    <row r="787">
      <c r="A787" s="13"/>
      <c r="B787" s="13"/>
      <c r="C787" s="14"/>
    </row>
    <row r="788">
      <c r="A788" s="13"/>
      <c r="B788" s="13"/>
      <c r="C788" s="14"/>
    </row>
    <row r="789">
      <c r="A789" s="13"/>
      <c r="B789" s="13"/>
      <c r="C789" s="14"/>
    </row>
    <row r="790">
      <c r="A790" s="13"/>
      <c r="B790" s="13"/>
      <c r="C790" s="14"/>
    </row>
    <row r="791">
      <c r="A791" s="13"/>
      <c r="B791" s="13"/>
      <c r="C791" s="14"/>
    </row>
    <row r="792">
      <c r="A792" s="13"/>
      <c r="B792" s="13"/>
      <c r="C792" s="14"/>
    </row>
    <row r="793">
      <c r="A793" s="13"/>
      <c r="B793" s="13"/>
      <c r="C793" s="14"/>
    </row>
    <row r="794">
      <c r="A794" s="13"/>
      <c r="B794" s="13"/>
      <c r="C794" s="14"/>
    </row>
    <row r="795">
      <c r="A795" s="13"/>
      <c r="B795" s="13"/>
      <c r="C795" s="14"/>
    </row>
    <row r="796">
      <c r="A796" s="13"/>
      <c r="B796" s="13"/>
      <c r="C796" s="14"/>
    </row>
    <row r="797">
      <c r="A797" s="13"/>
      <c r="B797" s="13"/>
      <c r="C797" s="14"/>
    </row>
    <row r="798">
      <c r="A798" s="13"/>
      <c r="B798" s="13"/>
      <c r="C798" s="14"/>
    </row>
    <row r="799">
      <c r="A799" s="13"/>
      <c r="B799" s="13"/>
      <c r="C799" s="14"/>
    </row>
    <row r="800">
      <c r="A800" s="13"/>
      <c r="B800" s="13"/>
      <c r="C800" s="14"/>
    </row>
    <row r="801">
      <c r="A801" s="13"/>
      <c r="B801" s="13"/>
      <c r="C801" s="14"/>
    </row>
    <row r="802">
      <c r="A802" s="13"/>
      <c r="B802" s="13"/>
      <c r="C802" s="14"/>
    </row>
    <row r="803">
      <c r="A803" s="13"/>
      <c r="B803" s="13"/>
      <c r="C803" s="14"/>
    </row>
    <row r="804">
      <c r="A804" s="13"/>
      <c r="B804" s="13"/>
      <c r="C804" s="14"/>
    </row>
    <row r="805">
      <c r="A805" s="13"/>
      <c r="B805" s="13"/>
      <c r="C805" s="14"/>
    </row>
    <row r="806">
      <c r="A806" s="13"/>
      <c r="B806" s="13"/>
      <c r="C806" s="14"/>
    </row>
    <row r="807">
      <c r="A807" s="13"/>
      <c r="B807" s="13"/>
      <c r="C807" s="14"/>
    </row>
    <row r="808">
      <c r="A808" s="13"/>
      <c r="B808" s="13"/>
      <c r="C808" s="14"/>
    </row>
    <row r="809">
      <c r="A809" s="13"/>
      <c r="B809" s="13"/>
      <c r="C809" s="14"/>
    </row>
    <row r="810">
      <c r="A810" s="13"/>
      <c r="B810" s="13"/>
      <c r="C810" s="14"/>
    </row>
    <row r="811">
      <c r="A811" s="13"/>
      <c r="B811" s="13"/>
      <c r="C811" s="14"/>
    </row>
    <row r="812">
      <c r="A812" s="13"/>
      <c r="B812" s="13"/>
      <c r="C812" s="14"/>
    </row>
    <row r="813">
      <c r="A813" s="13"/>
      <c r="B813" s="13"/>
      <c r="C813" s="14"/>
    </row>
    <row r="814">
      <c r="A814" s="13"/>
      <c r="B814" s="13"/>
      <c r="C814" s="14"/>
    </row>
    <row r="815">
      <c r="A815" s="13"/>
      <c r="B815" s="13"/>
      <c r="C815" s="14"/>
    </row>
    <row r="816">
      <c r="A816" s="13"/>
      <c r="B816" s="13"/>
      <c r="C816" s="14"/>
    </row>
    <row r="817">
      <c r="A817" s="13"/>
      <c r="B817" s="13"/>
      <c r="C817" s="14"/>
    </row>
    <row r="818">
      <c r="A818" s="13"/>
      <c r="B818" s="13"/>
      <c r="C818" s="14"/>
    </row>
    <row r="819">
      <c r="A819" s="13"/>
      <c r="B819" s="13"/>
      <c r="C819" s="14"/>
    </row>
    <row r="820">
      <c r="A820" s="13"/>
      <c r="B820" s="13"/>
      <c r="C820" s="14"/>
    </row>
    <row r="821">
      <c r="A821" s="13"/>
      <c r="B821" s="13"/>
      <c r="C821" s="14"/>
    </row>
    <row r="822">
      <c r="A822" s="13"/>
      <c r="B822" s="13"/>
      <c r="C822" s="14"/>
    </row>
    <row r="823">
      <c r="A823" s="13"/>
      <c r="B823" s="13"/>
      <c r="C823" s="14"/>
    </row>
    <row r="824">
      <c r="A824" s="13"/>
      <c r="B824" s="13"/>
      <c r="C824" s="14"/>
    </row>
    <row r="825">
      <c r="A825" s="13"/>
      <c r="B825" s="13"/>
      <c r="C825" s="14"/>
    </row>
    <row r="826">
      <c r="A826" s="13"/>
      <c r="B826" s="13"/>
      <c r="C826" s="14"/>
    </row>
    <row r="827">
      <c r="A827" s="13"/>
      <c r="B827" s="13"/>
      <c r="C827" s="14"/>
    </row>
    <row r="828">
      <c r="A828" s="13"/>
      <c r="B828" s="13"/>
      <c r="C828" s="14"/>
    </row>
    <row r="829">
      <c r="A829" s="13"/>
      <c r="B829" s="13"/>
      <c r="C829" s="14"/>
    </row>
    <row r="830">
      <c r="A830" s="13"/>
      <c r="B830" s="13"/>
      <c r="C830" s="14"/>
    </row>
    <row r="831">
      <c r="A831" s="13"/>
      <c r="B831" s="13"/>
      <c r="C831" s="14"/>
    </row>
    <row r="832">
      <c r="A832" s="13"/>
      <c r="B832" s="13"/>
      <c r="C832" s="14"/>
    </row>
    <row r="833">
      <c r="A833" s="13"/>
      <c r="B833" s="13"/>
      <c r="C833" s="14"/>
    </row>
    <row r="834">
      <c r="A834" s="13"/>
      <c r="B834" s="13"/>
      <c r="C834" s="14"/>
    </row>
    <row r="835">
      <c r="A835" s="13"/>
      <c r="B835" s="13"/>
      <c r="C835" s="14"/>
    </row>
    <row r="836">
      <c r="A836" s="13"/>
      <c r="B836" s="13"/>
      <c r="C836" s="14"/>
    </row>
    <row r="837">
      <c r="A837" s="13"/>
      <c r="B837" s="13"/>
      <c r="C837" s="14"/>
    </row>
    <row r="838">
      <c r="A838" s="13"/>
      <c r="B838" s="13"/>
      <c r="C838" s="14"/>
    </row>
    <row r="839">
      <c r="A839" s="13"/>
      <c r="B839" s="13"/>
      <c r="C839" s="14"/>
    </row>
    <row r="840">
      <c r="A840" s="13"/>
      <c r="B840" s="13"/>
      <c r="C840" s="14"/>
    </row>
    <row r="841">
      <c r="A841" s="13"/>
      <c r="B841" s="13"/>
      <c r="C841" s="14"/>
    </row>
    <row r="842">
      <c r="A842" s="13"/>
      <c r="B842" s="13"/>
      <c r="C842" s="14"/>
    </row>
    <row r="843">
      <c r="A843" s="13"/>
      <c r="B843" s="13"/>
      <c r="C843" s="14"/>
    </row>
    <row r="844">
      <c r="A844" s="13"/>
      <c r="B844" s="13"/>
      <c r="C844" s="14"/>
    </row>
    <row r="845">
      <c r="A845" s="13"/>
      <c r="B845" s="13"/>
      <c r="C845" s="14"/>
    </row>
    <row r="846">
      <c r="A846" s="13"/>
      <c r="B846" s="13"/>
      <c r="C846" s="14"/>
    </row>
    <row r="847">
      <c r="A847" s="13"/>
      <c r="B847" s="13"/>
      <c r="C847" s="14"/>
    </row>
    <row r="848">
      <c r="A848" s="13"/>
      <c r="B848" s="13"/>
      <c r="C848" s="14"/>
    </row>
    <row r="849">
      <c r="A849" s="13"/>
      <c r="B849" s="13"/>
      <c r="C849" s="14"/>
    </row>
    <row r="850">
      <c r="A850" s="13"/>
      <c r="B850" s="13"/>
      <c r="C850" s="14"/>
    </row>
    <row r="851">
      <c r="A851" s="13"/>
      <c r="B851" s="13"/>
      <c r="C851" s="14"/>
    </row>
    <row r="852">
      <c r="A852" s="13"/>
      <c r="B852" s="13"/>
      <c r="C852" s="14"/>
    </row>
    <row r="853">
      <c r="A853" s="13"/>
      <c r="B853" s="13"/>
      <c r="C853" s="14"/>
    </row>
    <row r="854">
      <c r="A854" s="13"/>
      <c r="B854" s="13"/>
      <c r="C854" s="14"/>
    </row>
    <row r="855">
      <c r="A855" s="13"/>
      <c r="B855" s="13"/>
      <c r="C855" s="14"/>
    </row>
    <row r="856">
      <c r="A856" s="13"/>
      <c r="B856" s="13"/>
      <c r="C856" s="14"/>
    </row>
    <row r="857">
      <c r="A857" s="13"/>
      <c r="B857" s="13"/>
      <c r="C857" s="14"/>
    </row>
    <row r="858">
      <c r="A858" s="13"/>
      <c r="B858" s="13"/>
      <c r="C858" s="14"/>
    </row>
    <row r="859">
      <c r="A859" s="13"/>
      <c r="B859" s="13"/>
      <c r="C859" s="14"/>
    </row>
    <row r="860">
      <c r="A860" s="13"/>
      <c r="B860" s="13"/>
      <c r="C860" s="14"/>
    </row>
    <row r="861">
      <c r="A861" s="13"/>
      <c r="B861" s="13"/>
      <c r="C861" s="14"/>
    </row>
    <row r="862">
      <c r="A862" s="13"/>
      <c r="B862" s="13"/>
      <c r="C862" s="14"/>
    </row>
    <row r="863">
      <c r="A863" s="13"/>
      <c r="B863" s="13"/>
      <c r="C863" s="14"/>
    </row>
    <row r="864">
      <c r="A864" s="13"/>
      <c r="B864" s="13"/>
      <c r="C864" s="14"/>
    </row>
    <row r="865">
      <c r="A865" s="13"/>
      <c r="B865" s="13"/>
      <c r="C865" s="14"/>
    </row>
    <row r="866">
      <c r="A866" s="13"/>
      <c r="B866" s="13"/>
      <c r="C866" s="14"/>
    </row>
    <row r="867">
      <c r="A867" s="13"/>
      <c r="B867" s="13"/>
      <c r="C867" s="14"/>
    </row>
    <row r="868">
      <c r="A868" s="13"/>
      <c r="B868" s="13"/>
      <c r="C868" s="14"/>
    </row>
    <row r="869">
      <c r="A869" s="13"/>
      <c r="B869" s="13"/>
      <c r="C869" s="14"/>
    </row>
    <row r="870">
      <c r="A870" s="13"/>
      <c r="B870" s="13"/>
      <c r="C870" s="14"/>
    </row>
    <row r="871">
      <c r="A871" s="13"/>
      <c r="B871" s="13"/>
      <c r="C871" s="14"/>
    </row>
    <row r="872">
      <c r="A872" s="13"/>
      <c r="B872" s="13"/>
      <c r="C872" s="14"/>
    </row>
    <row r="873">
      <c r="A873" s="13"/>
      <c r="B873" s="13"/>
      <c r="C873" s="14"/>
    </row>
    <row r="874">
      <c r="A874" s="13"/>
      <c r="B874" s="13"/>
      <c r="C874" s="14"/>
    </row>
    <row r="875">
      <c r="A875" s="13"/>
      <c r="B875" s="13"/>
      <c r="C875" s="14"/>
    </row>
    <row r="876">
      <c r="A876" s="13"/>
      <c r="B876" s="13"/>
      <c r="C876" s="14"/>
    </row>
    <row r="877">
      <c r="A877" s="13"/>
      <c r="B877" s="13"/>
      <c r="C877" s="14"/>
    </row>
    <row r="878">
      <c r="A878" s="13"/>
      <c r="B878" s="13"/>
      <c r="C878" s="14"/>
    </row>
    <row r="879">
      <c r="A879" s="13"/>
      <c r="B879" s="13"/>
      <c r="C879" s="14"/>
    </row>
    <row r="880">
      <c r="A880" s="13"/>
      <c r="B880" s="13"/>
      <c r="C880" s="14"/>
    </row>
    <row r="881">
      <c r="A881" s="13"/>
      <c r="B881" s="13"/>
      <c r="C881" s="14"/>
    </row>
    <row r="882">
      <c r="A882" s="13"/>
      <c r="B882" s="13"/>
      <c r="C882" s="14"/>
    </row>
    <row r="883">
      <c r="A883" s="13"/>
      <c r="B883" s="13"/>
      <c r="C883" s="14"/>
    </row>
    <row r="884">
      <c r="A884" s="13"/>
      <c r="B884" s="13"/>
      <c r="C884" s="14"/>
    </row>
    <row r="885">
      <c r="A885" s="13"/>
      <c r="B885" s="13"/>
      <c r="C885" s="14"/>
    </row>
    <row r="886">
      <c r="A886" s="13"/>
      <c r="B886" s="13"/>
      <c r="C886" s="14"/>
    </row>
    <row r="887">
      <c r="A887" s="13"/>
      <c r="B887" s="13"/>
      <c r="C887" s="14"/>
    </row>
    <row r="888">
      <c r="A888" s="13"/>
      <c r="B888" s="13"/>
      <c r="C888" s="14"/>
    </row>
    <row r="889">
      <c r="A889" s="13"/>
      <c r="B889" s="13"/>
      <c r="C889" s="14"/>
    </row>
    <row r="890">
      <c r="A890" s="13"/>
      <c r="B890" s="13"/>
      <c r="C890" s="14"/>
    </row>
    <row r="891">
      <c r="A891" s="13"/>
      <c r="B891" s="13"/>
      <c r="C891" s="14"/>
    </row>
    <row r="892">
      <c r="A892" s="13"/>
      <c r="B892" s="13"/>
      <c r="C892" s="14"/>
    </row>
    <row r="893">
      <c r="A893" s="13"/>
      <c r="B893" s="13"/>
      <c r="C893" s="14"/>
    </row>
    <row r="894">
      <c r="A894" s="13"/>
      <c r="B894" s="13"/>
      <c r="C894" s="14"/>
    </row>
    <row r="895">
      <c r="A895" s="13"/>
      <c r="B895" s="13"/>
      <c r="C895" s="14"/>
    </row>
    <row r="896">
      <c r="A896" s="13"/>
      <c r="B896" s="13"/>
      <c r="C896" s="14"/>
    </row>
    <row r="897">
      <c r="A897" s="13"/>
      <c r="B897" s="13"/>
      <c r="C897" s="14"/>
    </row>
    <row r="898">
      <c r="A898" s="13"/>
      <c r="B898" s="13"/>
      <c r="C898" s="14"/>
    </row>
    <row r="899">
      <c r="A899" s="13"/>
      <c r="B899" s="13"/>
      <c r="C899" s="14"/>
    </row>
    <row r="900">
      <c r="A900" s="13"/>
      <c r="B900" s="13"/>
      <c r="C900" s="14"/>
    </row>
    <row r="901">
      <c r="A901" s="13"/>
      <c r="B901" s="13"/>
      <c r="C901" s="14"/>
    </row>
    <row r="902">
      <c r="A902" s="13"/>
      <c r="B902" s="13"/>
      <c r="C902" s="14"/>
    </row>
    <row r="903">
      <c r="A903" s="13"/>
      <c r="B903" s="13"/>
      <c r="C903" s="14"/>
    </row>
    <row r="904">
      <c r="A904" s="13"/>
      <c r="B904" s="13"/>
      <c r="C904" s="14"/>
    </row>
    <row r="905">
      <c r="A905" s="13"/>
      <c r="B905" s="13"/>
      <c r="C905" s="14"/>
    </row>
    <row r="906">
      <c r="A906" s="13"/>
      <c r="B906" s="13"/>
      <c r="C906" s="14"/>
    </row>
    <row r="907">
      <c r="A907" s="13"/>
      <c r="B907" s="13"/>
      <c r="C907" s="14"/>
    </row>
    <row r="908">
      <c r="A908" s="13"/>
      <c r="B908" s="13"/>
      <c r="C908" s="14"/>
    </row>
    <row r="909">
      <c r="A909" s="13"/>
      <c r="B909" s="13"/>
      <c r="C909" s="14"/>
    </row>
    <row r="910">
      <c r="A910" s="13"/>
      <c r="B910" s="13"/>
      <c r="C910" s="14"/>
    </row>
    <row r="911">
      <c r="A911" s="13"/>
      <c r="B911" s="13"/>
      <c r="C911" s="14"/>
    </row>
    <row r="912">
      <c r="A912" s="13"/>
      <c r="B912" s="13"/>
      <c r="C912" s="14"/>
    </row>
    <row r="913">
      <c r="A913" s="13"/>
      <c r="B913" s="13"/>
      <c r="C913" s="14"/>
    </row>
    <row r="914">
      <c r="A914" s="13"/>
      <c r="B914" s="13"/>
      <c r="C914" s="14"/>
    </row>
    <row r="915">
      <c r="A915" s="13"/>
      <c r="B915" s="13"/>
      <c r="C915" s="14"/>
    </row>
    <row r="916">
      <c r="A916" s="13"/>
      <c r="B916" s="13"/>
      <c r="C916" s="14"/>
    </row>
    <row r="917">
      <c r="A917" s="13"/>
      <c r="B917" s="13"/>
      <c r="C917" s="14"/>
    </row>
    <row r="918">
      <c r="A918" s="13"/>
      <c r="B918" s="13"/>
      <c r="C918" s="14"/>
    </row>
    <row r="919">
      <c r="A919" s="13"/>
      <c r="B919" s="13"/>
      <c r="C919" s="14"/>
    </row>
    <row r="920">
      <c r="A920" s="13"/>
      <c r="B920" s="13"/>
      <c r="C920" s="14"/>
    </row>
    <row r="921">
      <c r="A921" s="13"/>
      <c r="B921" s="13"/>
      <c r="C921" s="14"/>
    </row>
    <row r="922">
      <c r="A922" s="13"/>
      <c r="B922" s="13"/>
      <c r="C922" s="14"/>
    </row>
    <row r="923">
      <c r="A923" s="13"/>
      <c r="B923" s="13"/>
      <c r="C923" s="14"/>
    </row>
    <row r="924">
      <c r="A924" s="13"/>
      <c r="B924" s="13"/>
      <c r="C924" s="14"/>
    </row>
    <row r="925">
      <c r="A925" s="13"/>
      <c r="B925" s="13"/>
      <c r="C925" s="14"/>
    </row>
    <row r="926">
      <c r="A926" s="13"/>
      <c r="B926" s="13"/>
      <c r="C926" s="14"/>
    </row>
    <row r="927">
      <c r="A927" s="13"/>
      <c r="B927" s="13"/>
      <c r="C927" s="14"/>
    </row>
    <row r="928">
      <c r="A928" s="13"/>
      <c r="B928" s="13"/>
      <c r="C928" s="14"/>
    </row>
    <row r="929">
      <c r="A929" s="13"/>
      <c r="B929" s="13"/>
      <c r="C929" s="14"/>
    </row>
    <row r="930">
      <c r="A930" s="13"/>
      <c r="B930" s="13"/>
      <c r="C930" s="14"/>
    </row>
    <row r="931">
      <c r="A931" s="13"/>
      <c r="B931" s="13"/>
      <c r="C931" s="14"/>
    </row>
    <row r="932">
      <c r="A932" s="13"/>
      <c r="B932" s="13"/>
      <c r="C932" s="14"/>
    </row>
    <row r="933">
      <c r="A933" s="13"/>
      <c r="B933" s="13"/>
      <c r="C933" s="14"/>
    </row>
    <row r="934">
      <c r="A934" s="13"/>
      <c r="B934" s="13"/>
      <c r="C934" s="14"/>
    </row>
    <row r="935">
      <c r="A935" s="13"/>
      <c r="B935" s="13"/>
      <c r="C935" s="14"/>
    </row>
    <row r="936">
      <c r="A936" s="13"/>
      <c r="B936" s="13"/>
      <c r="C936" s="14"/>
    </row>
    <row r="937">
      <c r="A937" s="13"/>
      <c r="B937" s="13"/>
      <c r="C937" s="14"/>
    </row>
    <row r="938">
      <c r="A938" s="13"/>
      <c r="B938" s="13"/>
      <c r="C938" s="14"/>
    </row>
    <row r="939">
      <c r="A939" s="13"/>
      <c r="B939" s="13"/>
      <c r="C939" s="14"/>
    </row>
    <row r="940">
      <c r="A940" s="13"/>
      <c r="B940" s="13"/>
      <c r="C940" s="14"/>
    </row>
    <row r="941">
      <c r="A941" s="13"/>
      <c r="B941" s="13"/>
      <c r="C941" s="14"/>
    </row>
    <row r="942">
      <c r="A942" s="13"/>
      <c r="B942" s="13"/>
      <c r="C942" s="14"/>
    </row>
    <row r="943">
      <c r="A943" s="13"/>
      <c r="B943" s="13"/>
      <c r="C943" s="14"/>
    </row>
    <row r="944">
      <c r="A944" s="13"/>
      <c r="B944" s="13"/>
      <c r="C944" s="14"/>
    </row>
    <row r="945">
      <c r="A945" s="13"/>
      <c r="B945" s="13"/>
      <c r="C945" s="14"/>
    </row>
    <row r="946">
      <c r="A946" s="13"/>
      <c r="B946" s="13"/>
      <c r="C946" s="14"/>
    </row>
    <row r="947">
      <c r="A947" s="13"/>
      <c r="B947" s="13"/>
      <c r="C947" s="14"/>
    </row>
    <row r="948">
      <c r="A948" s="13"/>
      <c r="B948" s="13"/>
      <c r="C948" s="14"/>
    </row>
    <row r="949">
      <c r="A949" s="13"/>
      <c r="B949" s="13"/>
      <c r="C949" s="14"/>
    </row>
    <row r="950">
      <c r="A950" s="13"/>
      <c r="B950" s="13"/>
      <c r="C950" s="14"/>
    </row>
    <row r="951">
      <c r="A951" s="13"/>
      <c r="B951" s="13"/>
      <c r="C951" s="14"/>
    </row>
    <row r="952">
      <c r="A952" s="13"/>
      <c r="B952" s="13"/>
      <c r="C952" s="14"/>
    </row>
    <row r="953">
      <c r="A953" s="13"/>
      <c r="B953" s="13"/>
      <c r="C953" s="14"/>
    </row>
    <row r="954">
      <c r="A954" s="13"/>
      <c r="B954" s="13"/>
      <c r="C954" s="14"/>
    </row>
    <row r="955">
      <c r="A955" s="13"/>
      <c r="B955" s="13"/>
      <c r="C955" s="14"/>
    </row>
    <row r="956">
      <c r="A956" s="13"/>
      <c r="B956" s="13"/>
      <c r="C956" s="14"/>
    </row>
    <row r="957">
      <c r="A957" s="13"/>
      <c r="B957" s="13"/>
      <c r="C957" s="14"/>
    </row>
    <row r="958">
      <c r="A958" s="13"/>
      <c r="B958" s="13"/>
      <c r="C958" s="14"/>
    </row>
    <row r="959">
      <c r="A959" s="13"/>
      <c r="B959" s="13"/>
      <c r="C959" s="14"/>
    </row>
    <row r="960">
      <c r="A960" s="13"/>
      <c r="B960" s="13"/>
      <c r="C960" s="14"/>
    </row>
    <row r="961">
      <c r="A961" s="13"/>
      <c r="B961" s="13"/>
      <c r="C961" s="14"/>
    </row>
    <row r="962">
      <c r="A962" s="13"/>
      <c r="B962" s="13"/>
      <c r="C962" s="14"/>
    </row>
    <row r="963">
      <c r="A963" s="13"/>
      <c r="B963" s="13"/>
      <c r="C963" s="14"/>
    </row>
    <row r="964">
      <c r="A964" s="13"/>
      <c r="B964" s="13"/>
      <c r="C964" s="14"/>
    </row>
    <row r="965">
      <c r="A965" s="13"/>
      <c r="B965" s="13"/>
      <c r="C965" s="14"/>
    </row>
    <row r="966">
      <c r="A966" s="13"/>
      <c r="B966" s="13"/>
      <c r="C966" s="14"/>
    </row>
    <row r="967">
      <c r="A967" s="13"/>
      <c r="B967" s="13"/>
      <c r="C967" s="14"/>
    </row>
    <row r="968">
      <c r="A968" s="13"/>
      <c r="B968" s="13"/>
      <c r="C968" s="14"/>
    </row>
    <row r="969">
      <c r="A969" s="13"/>
      <c r="B969" s="13"/>
      <c r="C969" s="14"/>
    </row>
    <row r="970">
      <c r="A970" s="13"/>
      <c r="B970" s="13"/>
      <c r="C970" s="14"/>
    </row>
    <row r="971">
      <c r="A971" s="13"/>
      <c r="B971" s="13"/>
      <c r="C971" s="14"/>
    </row>
    <row r="972">
      <c r="A972" s="13"/>
      <c r="B972" s="13"/>
      <c r="C972" s="14"/>
    </row>
    <row r="973">
      <c r="A973" s="13"/>
      <c r="B973" s="13"/>
      <c r="C973" s="14"/>
    </row>
    <row r="974">
      <c r="A974" s="13"/>
      <c r="B974" s="13"/>
      <c r="C974" s="14"/>
    </row>
    <row r="975">
      <c r="A975" s="13"/>
      <c r="B975" s="13"/>
      <c r="C975" s="14"/>
    </row>
    <row r="976">
      <c r="A976" s="13"/>
      <c r="B976" s="13"/>
      <c r="C976" s="14"/>
    </row>
    <row r="977">
      <c r="A977" s="13"/>
      <c r="B977" s="13"/>
      <c r="C977" s="14"/>
    </row>
    <row r="978">
      <c r="A978" s="13"/>
      <c r="B978" s="13"/>
      <c r="C978" s="14"/>
    </row>
    <row r="979">
      <c r="A979" s="13"/>
      <c r="B979" s="13"/>
      <c r="C979" s="14"/>
    </row>
    <row r="980">
      <c r="A980" s="13"/>
      <c r="B980" s="13"/>
      <c r="C980" s="14"/>
    </row>
    <row r="981">
      <c r="A981" s="13"/>
      <c r="B981" s="13"/>
      <c r="C981" s="14"/>
    </row>
    <row r="982">
      <c r="A982" s="13"/>
      <c r="B982" s="13"/>
      <c r="C982" s="14"/>
    </row>
    <row r="983">
      <c r="A983" s="13"/>
      <c r="B983" s="13"/>
      <c r="C983" s="14"/>
    </row>
    <row r="984">
      <c r="A984" s="13"/>
      <c r="B984" s="13"/>
      <c r="C984" s="14"/>
    </row>
    <row r="985">
      <c r="A985" s="13"/>
      <c r="B985" s="13"/>
      <c r="C985" s="14"/>
    </row>
    <row r="986">
      <c r="A986" s="13"/>
      <c r="B986" s="13"/>
      <c r="C986" s="14"/>
    </row>
    <row r="987">
      <c r="A987" s="13"/>
      <c r="B987" s="13"/>
      <c r="C987" s="14"/>
    </row>
    <row r="988">
      <c r="A988" s="13"/>
      <c r="B988" s="13"/>
      <c r="C988" s="14"/>
    </row>
    <row r="989">
      <c r="A989" s="13"/>
      <c r="B989" s="13"/>
      <c r="C989" s="14"/>
    </row>
    <row r="990">
      <c r="A990" s="13"/>
      <c r="B990" s="13"/>
      <c r="C990" s="14"/>
    </row>
    <row r="991">
      <c r="A991" s="13"/>
      <c r="B991" s="13"/>
      <c r="C991" s="14"/>
    </row>
    <row r="992">
      <c r="A992" s="13"/>
      <c r="B992" s="13"/>
      <c r="C992" s="14"/>
    </row>
    <row r="993">
      <c r="A993" s="13"/>
      <c r="B993" s="13"/>
      <c r="C993" s="14"/>
    </row>
    <row r="994">
      <c r="A994" s="13"/>
      <c r="B994" s="13"/>
      <c r="C994" s="14"/>
    </row>
    <row r="995">
      <c r="A995" s="13"/>
      <c r="B995" s="13"/>
      <c r="C995" s="14"/>
    </row>
    <row r="996">
      <c r="A996" s="13"/>
      <c r="B996" s="13"/>
      <c r="C996" s="14"/>
    </row>
    <row r="997">
      <c r="A997" s="13"/>
      <c r="B997" s="13"/>
      <c r="C997" s="14"/>
    </row>
    <row r="998">
      <c r="A998" s="13"/>
      <c r="B998" s="13"/>
      <c r="C998" s="14"/>
    </row>
    <row r="999">
      <c r="A999" s="13"/>
      <c r="B999" s="13"/>
      <c r="C999" s="14"/>
    </row>
    <row r="1000">
      <c r="A1000" s="13"/>
      <c r="B1000" s="13"/>
      <c r="C1000" s="14"/>
    </row>
  </sheetData>
  <dataValidations>
    <dataValidation type="list" allowBlank="1" showErrorMessage="1" sqref="D2:AD496">
      <formula1>"Контакт без ответа,Ответ без позиции,За поправку,Против поправки,Не контактировал"</formula1>
    </dataValidation>
  </dataValidations>
  <hyperlinks>
    <hyperlink r:id="rId2" ref="F1"/>
  </hyperlin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19.5"/>
    <col customWidth="1" min="2" max="2" width="14.5"/>
    <col customWidth="1" min="3" max="3" width="30.25"/>
    <col customWidth="1" min="4" max="4" width="17.75"/>
    <col customWidth="1" min="5" max="5" width="21.63"/>
    <col customWidth="1" min="6" max="6" width="17.13"/>
    <col customWidth="1" min="7" max="7" width="19.13"/>
    <col customWidth="1" min="8" max="8" width="23.5"/>
    <col customWidth="1" min="9" max="9" width="15.25"/>
    <col customWidth="1" min="10" max="10" width="24.13"/>
    <col customWidth="1" min="11" max="11" width="23.5"/>
    <col customWidth="1" min="12" max="12" width="22.38"/>
    <col customWidth="1" min="13" max="13" width="18.5"/>
    <col customWidth="1" min="14" max="14" width="18.88"/>
    <col customWidth="1" min="15" max="15" width="21.75"/>
    <col customWidth="1" min="16" max="16" width="18.63"/>
    <col customWidth="1" min="17" max="17" width="16.63"/>
    <col customWidth="1" min="18" max="18" width="14.25"/>
    <col customWidth="1" min="22" max="22" width="27.75"/>
    <col customWidth="1" min="24" max="24" width="30.5"/>
    <col customWidth="1" min="27" max="27" width="33.0"/>
  </cols>
  <sheetData>
    <row r="1">
      <c r="A1" s="5" t="s">
        <v>29</v>
      </c>
      <c r="B1" s="5" t="s">
        <v>12</v>
      </c>
      <c r="C1" s="5" t="s">
        <v>13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25</v>
      </c>
      <c r="K1" s="5" t="s">
        <v>26</v>
      </c>
      <c r="L1" s="5" t="s">
        <v>24</v>
      </c>
      <c r="M1" s="5" t="s">
        <v>27</v>
      </c>
      <c r="N1" s="15" t="s">
        <v>36</v>
      </c>
      <c r="O1" s="15" t="s">
        <v>37</v>
      </c>
      <c r="P1" s="15" t="s">
        <v>38</v>
      </c>
      <c r="Q1" s="15" t="s">
        <v>39</v>
      </c>
      <c r="R1" s="16" t="s">
        <v>40</v>
      </c>
      <c r="S1" s="17" t="s">
        <v>41</v>
      </c>
      <c r="T1" s="17" t="s">
        <v>42</v>
      </c>
      <c r="U1" s="17" t="s">
        <v>43</v>
      </c>
      <c r="V1" s="5" t="s">
        <v>44</v>
      </c>
      <c r="W1" s="5" t="s">
        <v>45</v>
      </c>
      <c r="X1" s="5" t="s">
        <v>46</v>
      </c>
      <c r="Z1" s="7"/>
      <c r="AA1" s="7"/>
      <c r="AB1" s="7"/>
      <c r="AC1" s="7"/>
      <c r="AD1" s="7"/>
      <c r="AE1" s="7"/>
      <c r="AF1" s="7"/>
      <c r="AG1" s="7"/>
    </row>
    <row r="2">
      <c r="A2" s="18" t="s">
        <v>47</v>
      </c>
      <c r="B2" s="13" t="s">
        <v>48</v>
      </c>
      <c r="C2" s="14" t="s">
        <v>49</v>
      </c>
      <c r="D2" s="13"/>
      <c r="E2" s="13" t="s">
        <v>50</v>
      </c>
      <c r="F2" s="13">
        <f>IFERROR(__xludf.DUMMYFUNCTION("IF(A2=""Poslanec"",'Анализ'!$B$2,1)*IF(A2=""Senator"",'Анализ'!$B$3,1)*IF(A2=""Europoslanec"",'Анализ'!$B$4,1)*IF(A2=""Jiny politik"",'Анализ'!$B$5,1)*IF(COUNTIF('Анализ'!$C$6:$I$6, B2) = 0, 'Анализ'!$B$6, 1)*IF(B2=""BEZPP"", 'Анализ'!$B$7, 1)*IF(REGEXMAT"&amp;"CH(D2, ""Praha""), 'Анализ'!$B$8, 1)*IF(COUNTIF('Анализ'!$C$9:$D$9, B2) &gt; 0, 'Анализ'!$B$9, 1)*IF(AND(G2=""Не известно"", K2&gt;0),'Анализ'!$B$10,1)*IF(AND(G2=""Не известно"", J2&gt;0, K2=0),'Анализ'!$B$11,1)*IF(AND(G2=""Против поправки"", L2&gt;1),'Анализ'!$B$12,"&amp;"1)*IF(O2&lt;&gt;"""",'Анализ'!$B$13,1)*IF(P2&lt;&gt;"""",'Анализ'!$B$14,1)*IF(Q2&lt;&gt;"""",'Анализ'!$B$15,1)*IF(R2&lt;&gt;"""",'Анализ'!$B$16,1)*IF(S2&lt;&gt;"""",'Анализ'!$B$17,1)*IF(T2&lt;&gt;"""",'Анализ'!$B$18,1)*IF(U2&lt;&gt;"""",'Анализ'!$B$19,1)*IF(COUNTIF(N2:U2, ""MP"") &gt; 0, 'Анализ'!$B"&amp;"$20, 1)*IF(COUNTIF(N2:U2, ""P"") &gt; 0, 'Анализ'!$B$21, 1)"),0.0)</f>
        <v>0</v>
      </c>
      <c r="G2" s="18" t="str">
        <f t="shared" ref="G2:G334" si="1">IF(M2=L2,"Не известно",IF(M2&gt;L2,"За поправку","Против поправки"))</f>
        <v>Против поправки</v>
      </c>
      <c r="H2" s="13">
        <f t="shared" ref="H2:H334" si="2">J2+K2+L2+M2</f>
        <v>2</v>
      </c>
      <c r="I2" s="18">
        <f t="shared" ref="I2:I334" si="3">K2+L2+M2</f>
        <v>2</v>
      </c>
      <c r="J2" s="18">
        <f>COUNTIF('Отчеты'!D2:AC2, $J$1)</f>
        <v>0</v>
      </c>
      <c r="K2" s="18">
        <f>COUNTIF('Отчеты'!D2:AC2, $K$1)</f>
        <v>0</v>
      </c>
      <c r="L2" s="18">
        <f>COUNTIF('Отчеты'!D2:AC2, $L$1)</f>
        <v>2</v>
      </c>
      <c r="M2" s="18">
        <f>COUNTIF('Отчеты'!D2:AC2, $M$1)</f>
        <v>0</v>
      </c>
      <c r="N2" s="19"/>
      <c r="O2" s="19"/>
      <c r="P2" s="19"/>
      <c r="Q2" s="19"/>
      <c r="R2" s="19"/>
      <c r="S2" s="19"/>
      <c r="T2" s="19"/>
      <c r="U2" s="19"/>
      <c r="V2" s="20" t="s">
        <v>51</v>
      </c>
      <c r="W2" s="20" t="s">
        <v>52</v>
      </c>
      <c r="X2" s="9" t="s">
        <v>53</v>
      </c>
    </row>
    <row r="3">
      <c r="A3" s="18" t="s">
        <v>47</v>
      </c>
      <c r="B3" s="13" t="s">
        <v>48</v>
      </c>
      <c r="C3" s="14" t="s">
        <v>54</v>
      </c>
      <c r="D3" s="13"/>
      <c r="E3" s="13" t="s">
        <v>55</v>
      </c>
      <c r="F3" s="13">
        <f>IFERROR(__xludf.DUMMYFUNCTION("IF(A3=""Poslanec"",'Анализ'!$B$2,1)*IF(A3=""Senator"",'Анализ'!$B$3,1)*IF(A3=""Europoslanec"",'Анализ'!$B$4,1)*IF(A3=""Jiny politik"",'Анализ'!$B$5,1)*IF(COUNTIF('Анализ'!$C$6:$I$6, B3) = 0, 'Анализ'!$B$6, 1)*IF(B3=""BEZPP"", 'Анализ'!$B$7, 1)*IF(REGEXMAT"&amp;"CH(D3, ""Praha""), 'Анализ'!$B$8, 1)*IF(COUNTIF('Анализ'!$C$9:$D$9, B3) &gt; 0, 'Анализ'!$B$9, 1)*IF(AND(G3=""Не известно"", K3&gt;0),'Анализ'!$B$10,1)*IF(AND(G3=""Не известно"", J3&gt;0, K3=0),'Анализ'!$B$11,1)*IF(AND(G3=""Против поправки"", L3&gt;1),'Анализ'!$B$12,"&amp;"1)*IF(O3&lt;&gt;"""",'Анализ'!$B$13,1)*IF(P3&lt;&gt;"""",'Анализ'!$B$14,1)*IF(Q3&lt;&gt;"""",'Анализ'!$B$15,1)*IF(R3&lt;&gt;"""",'Анализ'!$B$16,1)*IF(S3&lt;&gt;"""",'Анализ'!$B$17,1)*IF(T3&lt;&gt;"""",'Анализ'!$B$18,1)*IF(U3&lt;&gt;"""",'Анализ'!$B$19,1)*IF(COUNTIF(N3:U3, ""MP"") &gt; 0, 'Анализ'!$B"&amp;"$20, 1)*IF(COUNTIF(N3:U3, ""P"") &gt; 0, 'Анализ'!$B$21, 1)"),0.0)</f>
        <v>0</v>
      </c>
      <c r="G3" s="18" t="str">
        <f t="shared" si="1"/>
        <v>Против поправки</v>
      </c>
      <c r="H3" s="13">
        <f t="shared" si="2"/>
        <v>3</v>
      </c>
      <c r="I3" s="18">
        <f t="shared" si="3"/>
        <v>2</v>
      </c>
      <c r="J3" s="18">
        <f>COUNTIF('Отчеты'!D3:AC3, $J$1)</f>
        <v>1</v>
      </c>
      <c r="K3" s="18">
        <f>COUNTIF('Отчеты'!D3:AC3, $K$1)</f>
        <v>0</v>
      </c>
      <c r="L3" s="18">
        <f>COUNTIF('Отчеты'!D3:AC3, $L$1)</f>
        <v>2</v>
      </c>
      <c r="M3" s="18">
        <f>COUNTIF('Отчеты'!D3:AC3, $M$1)</f>
        <v>0</v>
      </c>
      <c r="N3" s="19"/>
      <c r="O3" s="19"/>
      <c r="P3" s="19"/>
      <c r="Q3" s="19"/>
      <c r="R3" s="19"/>
      <c r="S3" s="19"/>
      <c r="T3" s="19"/>
      <c r="U3" s="19"/>
      <c r="V3" s="20" t="s">
        <v>56</v>
      </c>
      <c r="W3" s="20" t="s">
        <v>57</v>
      </c>
      <c r="X3" s="9" t="s">
        <v>58</v>
      </c>
    </row>
    <row r="4">
      <c r="A4" s="18" t="s">
        <v>47</v>
      </c>
      <c r="B4" s="13" t="s">
        <v>48</v>
      </c>
      <c r="C4" s="14" t="s">
        <v>59</v>
      </c>
      <c r="D4" s="13"/>
      <c r="E4" s="13" t="s">
        <v>60</v>
      </c>
      <c r="F4" s="13">
        <f>IFERROR(__xludf.DUMMYFUNCTION("IF(A4=""Poslanec"",'Анализ'!$B$2,1)*IF(A4=""Senator"",'Анализ'!$B$3,1)*IF(A4=""Europoslanec"",'Анализ'!$B$4,1)*IF(A4=""Jiny politik"",'Анализ'!$B$5,1)*IF(COUNTIF('Анализ'!$C$6:$I$6, B4) = 0, 'Анализ'!$B$6, 1)*IF(B4=""BEZPP"", 'Анализ'!$B$7, 1)*IF(REGEXMAT"&amp;"CH(D4, ""Praha""), 'Анализ'!$B$8, 1)*IF(COUNTIF('Анализ'!$C$9:$D$9, B4) &gt; 0, 'Анализ'!$B$9, 1)*IF(AND(G4=""Не известно"", K4&gt;0),'Анализ'!$B$10,1)*IF(AND(G4=""Не известно"", J4&gt;0, K4=0),'Анализ'!$B$11,1)*IF(AND(G4=""Против поправки"", L4&gt;1),'Анализ'!$B$12,"&amp;"1)*IF(O4&lt;&gt;"""",'Анализ'!$B$13,1)*IF(P4&lt;&gt;"""",'Анализ'!$B$14,1)*IF(Q4&lt;&gt;"""",'Анализ'!$B$15,1)*IF(R4&lt;&gt;"""",'Анализ'!$B$16,1)*IF(S4&lt;&gt;"""",'Анализ'!$B$17,1)*IF(T4&lt;&gt;"""",'Анализ'!$B$18,1)*IF(U4&lt;&gt;"""",'Анализ'!$B$19,1)*IF(COUNTIF(N4:U4, ""MP"") &gt; 0, 'Анализ'!$B"&amp;"$20, 1)*IF(COUNTIF(N4:U4, ""P"") &gt; 0, 'Анализ'!$B$21, 1)"),0.792)</f>
        <v>0.792</v>
      </c>
      <c r="G4" s="18" t="str">
        <f t="shared" si="1"/>
        <v>Не известно</v>
      </c>
      <c r="H4" s="13">
        <f t="shared" si="2"/>
        <v>1</v>
      </c>
      <c r="I4" s="18">
        <f t="shared" si="3"/>
        <v>0</v>
      </c>
      <c r="J4" s="18">
        <f>COUNTIF('Отчеты'!D4:AC4, $J$1)</f>
        <v>1</v>
      </c>
      <c r="K4" s="18">
        <f>COUNTIF('Отчеты'!D4:AC4, $K$1)</f>
        <v>0</v>
      </c>
      <c r="L4" s="18">
        <f>COUNTIF('Отчеты'!D4:AC4, $L$1)</f>
        <v>0</v>
      </c>
      <c r="M4" s="18">
        <f>COUNTIF('Отчеты'!D4:AC4, $M$1)</f>
        <v>0</v>
      </c>
      <c r="N4" s="19"/>
      <c r="O4" s="19"/>
      <c r="P4" s="21" t="s">
        <v>61</v>
      </c>
      <c r="Q4" s="19"/>
      <c r="R4" s="19"/>
      <c r="S4" s="19"/>
      <c r="T4" s="19"/>
      <c r="U4" s="19"/>
      <c r="V4" s="20" t="s">
        <v>62</v>
      </c>
      <c r="W4" s="20" t="s">
        <v>52</v>
      </c>
      <c r="X4" s="9" t="s">
        <v>63</v>
      </c>
    </row>
    <row r="5">
      <c r="A5" s="18" t="s">
        <v>47</v>
      </c>
      <c r="B5" s="13" t="s">
        <v>48</v>
      </c>
      <c r="C5" s="14" t="s">
        <v>64</v>
      </c>
      <c r="D5" s="13"/>
      <c r="E5" s="13" t="s">
        <v>65</v>
      </c>
      <c r="F5" s="13">
        <f>IFERROR(__xludf.DUMMYFUNCTION("IF(A5=""Poslanec"",'Анализ'!$B$2,1)*IF(A5=""Senator"",'Анализ'!$B$3,1)*IF(A5=""Europoslanec"",'Анализ'!$B$4,1)*IF(A5=""Jiny politik"",'Анализ'!$B$5,1)*IF(COUNTIF('Анализ'!$C$6:$I$6, B5) = 0, 'Анализ'!$B$6, 1)*IF(B5=""BEZPP"", 'Анализ'!$B$7, 1)*IF(REGEXMAT"&amp;"CH(D5, ""Praha""), 'Анализ'!$B$8, 1)*IF(COUNTIF('Анализ'!$C$9:$D$9, B5) &gt; 0, 'Анализ'!$B$9, 1)*IF(AND(G5=""Не известно"", K5&gt;0),'Анализ'!$B$10,1)*IF(AND(G5=""Не известно"", J5&gt;0, K5=0),'Анализ'!$B$11,1)*IF(AND(G5=""Против поправки"", L5&gt;1),'Анализ'!$B$12,"&amp;"1)*IF(O5&lt;&gt;"""",'Анализ'!$B$13,1)*IF(P5&lt;&gt;"""",'Анализ'!$B$14,1)*IF(Q5&lt;&gt;"""",'Анализ'!$B$15,1)*IF(R5&lt;&gt;"""",'Анализ'!$B$16,1)*IF(S5&lt;&gt;"""",'Анализ'!$B$17,1)*IF(T5&lt;&gt;"""",'Анализ'!$B$18,1)*IF(U5&lt;&gt;"""",'Анализ'!$B$19,1)*IF(COUNTIF(N5:U5, ""MP"") &gt; 0, 'Анализ'!$B"&amp;"$20, 1)*IF(COUNTIF(N5:U5, ""P"") &gt; 0, 'Анализ'!$B$21, 1)"),0.72)</f>
        <v>0.72</v>
      </c>
      <c r="G5" s="18" t="str">
        <f t="shared" si="1"/>
        <v>Не известно</v>
      </c>
      <c r="H5" s="13">
        <f t="shared" si="2"/>
        <v>1</v>
      </c>
      <c r="I5" s="18">
        <f t="shared" si="3"/>
        <v>0</v>
      </c>
      <c r="J5" s="18">
        <f>COUNTIF('Отчеты'!D5:AC5, $J$1)</f>
        <v>1</v>
      </c>
      <c r="K5" s="18">
        <f>COUNTIF('Отчеты'!D5:AC5, $K$1)</f>
        <v>0</v>
      </c>
      <c r="L5" s="18">
        <f>COUNTIF('Отчеты'!D5:AC5, $L$1)</f>
        <v>0</v>
      </c>
      <c r="M5" s="18">
        <f>COUNTIF('Отчеты'!D5:AC5, $M$1)</f>
        <v>0</v>
      </c>
      <c r="N5" s="19"/>
      <c r="O5" s="19"/>
      <c r="P5" s="19"/>
      <c r="Q5" s="19"/>
      <c r="R5" s="19"/>
      <c r="S5" s="19"/>
      <c r="T5" s="19"/>
      <c r="U5" s="19"/>
      <c r="V5" s="20" t="s">
        <v>66</v>
      </c>
      <c r="W5" s="20" t="s">
        <v>57</v>
      </c>
      <c r="X5" s="9" t="s">
        <v>67</v>
      </c>
    </row>
    <row r="6">
      <c r="A6" s="18" t="s">
        <v>47</v>
      </c>
      <c r="B6" s="13" t="s">
        <v>48</v>
      </c>
      <c r="C6" s="14" t="s">
        <v>68</v>
      </c>
      <c r="D6" s="13"/>
      <c r="E6" s="13" t="s">
        <v>69</v>
      </c>
      <c r="F6" s="13">
        <f>IFERROR(__xludf.DUMMYFUNCTION("IF(A6=""Poslanec"",'Анализ'!$B$2,1)*IF(A6=""Senator"",'Анализ'!$B$3,1)*IF(A6=""Europoslanec"",'Анализ'!$B$4,1)*IF(A6=""Jiny politik"",'Анализ'!$B$5,1)*IF(COUNTIF('Анализ'!$C$6:$I$6, B6) = 0, 'Анализ'!$B$6, 1)*IF(B6=""BEZPP"", 'Анализ'!$B$7, 1)*IF(REGEXMAT"&amp;"CH(D6, ""Praha""), 'Анализ'!$B$8, 1)*IF(COUNTIF('Анализ'!$C$9:$D$9, B6) &gt; 0, 'Анализ'!$B$9, 1)*IF(AND(G6=""Не известно"", K6&gt;0),'Анализ'!$B$10,1)*IF(AND(G6=""Не известно"", J6&gt;0, K6=0),'Анализ'!$B$11,1)*IF(AND(G6=""Против поправки"", L6&gt;1),'Анализ'!$B$12,"&amp;"1)*IF(O6&lt;&gt;"""",'Анализ'!$B$13,1)*IF(P6&lt;&gt;"""",'Анализ'!$B$14,1)*IF(Q6&lt;&gt;"""",'Анализ'!$B$15,1)*IF(R6&lt;&gt;"""",'Анализ'!$B$16,1)*IF(S6&lt;&gt;"""",'Анализ'!$B$17,1)*IF(T6&lt;&gt;"""",'Анализ'!$B$18,1)*IF(U6&lt;&gt;"""",'Анализ'!$B$19,1)*IF(COUNTIF(N6:U6, ""MP"") &gt; 0, 'Анализ'!$B"&amp;"$20, 1)*IF(COUNTIF(N6:U6, ""P"") &gt; 0, 'Анализ'!$B$21, 1)"),3.0)</f>
        <v>3</v>
      </c>
      <c r="G6" s="18" t="str">
        <f t="shared" si="1"/>
        <v>Не известно</v>
      </c>
      <c r="H6" s="13">
        <f t="shared" si="2"/>
        <v>3</v>
      </c>
      <c r="I6" s="18">
        <f t="shared" si="3"/>
        <v>1</v>
      </c>
      <c r="J6" s="18">
        <f>COUNTIF('Отчеты'!D6:AC6, $J$1)</f>
        <v>2</v>
      </c>
      <c r="K6" s="18">
        <f>COUNTIF('Отчеты'!D6:AC6, $K$1)</f>
        <v>1</v>
      </c>
      <c r="L6" s="18">
        <f>COUNTIF('Отчеты'!D6:AC6, $L$1)</f>
        <v>0</v>
      </c>
      <c r="M6" s="18">
        <f>COUNTIF('Отчеты'!D6:AC6, $M$1)</f>
        <v>0</v>
      </c>
      <c r="N6" s="19"/>
      <c r="O6" s="19"/>
      <c r="P6" s="19"/>
      <c r="Q6" s="19"/>
      <c r="R6" s="19"/>
      <c r="S6" s="19"/>
      <c r="T6" s="19"/>
      <c r="U6" s="19"/>
      <c r="V6" s="20" t="s">
        <v>70</v>
      </c>
      <c r="W6" s="20" t="s">
        <v>57</v>
      </c>
      <c r="X6" s="9" t="s">
        <v>71</v>
      </c>
    </row>
    <row r="7">
      <c r="A7" s="18" t="s">
        <v>47</v>
      </c>
      <c r="B7" s="13" t="s">
        <v>48</v>
      </c>
      <c r="C7" s="14" t="s">
        <v>72</v>
      </c>
      <c r="D7" s="13"/>
      <c r="E7" s="13" t="s">
        <v>73</v>
      </c>
      <c r="F7" s="13">
        <f>IFERROR(__xludf.DUMMYFUNCTION("IF(A7=""Poslanec"",'Анализ'!$B$2,1)*IF(A7=""Senator"",'Анализ'!$B$3,1)*IF(A7=""Europoslanec"",'Анализ'!$B$4,1)*IF(A7=""Jiny politik"",'Анализ'!$B$5,1)*IF(COUNTIF('Анализ'!$C$6:$I$6, B7) = 0, 'Анализ'!$B$6, 1)*IF(B7=""BEZPP"", 'Анализ'!$B$7, 1)*IF(REGEXMAT"&amp;"CH(D7, ""Praha""), 'Анализ'!$B$8, 1)*IF(COUNTIF('Анализ'!$C$9:$D$9, B7) &gt; 0, 'Анализ'!$B$9, 1)*IF(AND(G7=""Не известно"", K7&gt;0),'Анализ'!$B$10,1)*IF(AND(G7=""Не известно"", J7&gt;0, K7=0),'Анализ'!$B$11,1)*IF(AND(G7=""Против поправки"", L7&gt;1),'Анализ'!$B$12,"&amp;"1)*IF(O7&lt;&gt;"""",'Анализ'!$B$13,1)*IF(P7&lt;&gt;"""",'Анализ'!$B$14,1)*IF(Q7&lt;&gt;"""",'Анализ'!$B$15,1)*IF(R7&lt;&gt;"""",'Анализ'!$B$16,1)*IF(S7&lt;&gt;"""",'Анализ'!$B$17,1)*IF(T7&lt;&gt;"""",'Анализ'!$B$18,1)*IF(U7&lt;&gt;"""",'Анализ'!$B$19,1)*IF(COUNTIF(N7:U7, ""MP"") &gt; 0, 'Анализ'!$B"&amp;"$20, 1)*IF(COUNTIF(N7:U7, ""P"") &gt; 0, 'Анализ'!$B$21, 1)"),0.72)</f>
        <v>0.72</v>
      </c>
      <c r="G7" s="18" t="str">
        <f t="shared" si="1"/>
        <v>Не известно</v>
      </c>
      <c r="H7" s="13">
        <f t="shared" si="2"/>
        <v>1</v>
      </c>
      <c r="I7" s="18">
        <f t="shared" si="3"/>
        <v>0</v>
      </c>
      <c r="J7" s="18">
        <f>COUNTIF('Отчеты'!D7:AC7, $J$1)</f>
        <v>1</v>
      </c>
      <c r="K7" s="18">
        <f>COUNTIF('Отчеты'!D7:AC7, $K$1)</f>
        <v>0</v>
      </c>
      <c r="L7" s="18">
        <f>COUNTIF('Отчеты'!D7:AC7, $L$1)</f>
        <v>0</v>
      </c>
      <c r="M7" s="18">
        <f>COUNTIF('Отчеты'!D7:AC7, $M$1)</f>
        <v>0</v>
      </c>
      <c r="N7" s="19"/>
      <c r="O7" s="19"/>
      <c r="P7" s="19"/>
      <c r="Q7" s="19"/>
      <c r="R7" s="19"/>
      <c r="S7" s="19"/>
      <c r="T7" s="19"/>
      <c r="U7" s="19"/>
      <c r="V7" s="20" t="s">
        <v>74</v>
      </c>
      <c r="W7" s="20" t="s">
        <v>52</v>
      </c>
      <c r="X7" s="9" t="s">
        <v>75</v>
      </c>
    </row>
    <row r="8">
      <c r="A8" s="18" t="s">
        <v>47</v>
      </c>
      <c r="B8" s="13" t="s">
        <v>48</v>
      </c>
      <c r="C8" s="14" t="s">
        <v>76</v>
      </c>
      <c r="D8" s="13"/>
      <c r="E8" s="13" t="s">
        <v>77</v>
      </c>
      <c r="F8" s="13">
        <f>IFERROR(__xludf.DUMMYFUNCTION("IF(A8=""Poslanec"",'Анализ'!$B$2,1)*IF(A8=""Senator"",'Анализ'!$B$3,1)*IF(A8=""Europoslanec"",'Анализ'!$B$4,1)*IF(A8=""Jiny politik"",'Анализ'!$B$5,1)*IF(COUNTIF('Анализ'!$C$6:$I$6, B8) = 0, 'Анализ'!$B$6, 1)*IF(B8=""BEZPP"", 'Анализ'!$B$7, 1)*IF(REGEXMAT"&amp;"CH(D8, ""Praha""), 'Анализ'!$B$8, 1)*IF(COUNTIF('Анализ'!$C$9:$D$9, B8) &gt; 0, 'Анализ'!$B$9, 1)*IF(AND(G8=""Не известно"", K8&gt;0),'Анализ'!$B$10,1)*IF(AND(G8=""Не известно"", J8&gt;0, K8=0),'Анализ'!$B$11,1)*IF(AND(G8=""Против поправки"", L8&gt;1),'Анализ'!$B$12,"&amp;"1)*IF(O8&lt;&gt;"""",'Анализ'!$B$13,1)*IF(P8&lt;&gt;"""",'Анализ'!$B$14,1)*IF(Q8&lt;&gt;"""",'Анализ'!$B$15,1)*IF(R8&lt;&gt;"""",'Анализ'!$B$16,1)*IF(S8&lt;&gt;"""",'Анализ'!$B$17,1)*IF(T8&lt;&gt;"""",'Анализ'!$B$18,1)*IF(U8&lt;&gt;"""",'Анализ'!$B$19,1)*IF(COUNTIF(N8:U8, ""MP"") &gt; 0, 'Анализ'!$B"&amp;"$20, 1)*IF(COUNTIF(N8:U8, ""P"") &gt; 0, 'Анализ'!$B$21, 1)"),0.792)</f>
        <v>0.792</v>
      </c>
      <c r="G8" s="18" t="str">
        <f t="shared" si="1"/>
        <v>Не известно</v>
      </c>
      <c r="H8" s="13">
        <f t="shared" si="2"/>
        <v>1</v>
      </c>
      <c r="I8" s="18">
        <f t="shared" si="3"/>
        <v>0</v>
      </c>
      <c r="J8" s="18">
        <f>COUNTIF('Отчеты'!D8:AC8, $J$1)</f>
        <v>1</v>
      </c>
      <c r="K8" s="18">
        <f>COUNTIF('Отчеты'!D8:AC8, $K$1)</f>
        <v>0</v>
      </c>
      <c r="L8" s="18">
        <f>COUNTIF('Отчеты'!D8:AC8, $L$1)</f>
        <v>0</v>
      </c>
      <c r="M8" s="18">
        <f>COUNTIF('Отчеты'!D8:AC8, $M$1)</f>
        <v>0</v>
      </c>
      <c r="N8" s="21" t="s">
        <v>78</v>
      </c>
      <c r="O8" s="19"/>
      <c r="P8" s="21" t="s">
        <v>78</v>
      </c>
      <c r="Q8" s="19"/>
      <c r="R8" s="19"/>
      <c r="S8" s="19"/>
      <c r="T8" s="19"/>
      <c r="U8" s="19"/>
      <c r="V8" s="20" t="s">
        <v>79</v>
      </c>
      <c r="W8" s="20" t="s">
        <v>57</v>
      </c>
      <c r="X8" s="9" t="s">
        <v>80</v>
      </c>
    </row>
    <row r="9">
      <c r="A9" s="18" t="s">
        <v>47</v>
      </c>
      <c r="B9" s="13" t="s">
        <v>48</v>
      </c>
      <c r="C9" s="14" t="s">
        <v>81</v>
      </c>
      <c r="D9" s="13"/>
      <c r="E9" s="13" t="s">
        <v>82</v>
      </c>
      <c r="F9" s="13">
        <f>IFERROR(__xludf.DUMMYFUNCTION("IF(A9=""Poslanec"",'Анализ'!$B$2,1)*IF(A9=""Senator"",'Анализ'!$B$3,1)*IF(A9=""Europoslanec"",'Анализ'!$B$4,1)*IF(A9=""Jiny politik"",'Анализ'!$B$5,1)*IF(COUNTIF('Анализ'!$C$6:$I$6, B9) = 0, 'Анализ'!$B$6, 1)*IF(B9=""BEZPP"", 'Анализ'!$B$7, 1)*IF(REGEXMAT"&amp;"CH(D9, ""Praha""), 'Анализ'!$B$8, 1)*IF(COUNTIF('Анализ'!$C$9:$D$9, B9) &gt; 0, 'Анализ'!$B$9, 1)*IF(AND(G9=""Не известно"", K9&gt;0),'Анализ'!$B$10,1)*IF(AND(G9=""Не известно"", J9&gt;0, K9=0),'Анализ'!$B$11,1)*IF(AND(G9=""Против поправки"", L9&gt;1),'Анализ'!$B$12,"&amp;"1)*IF(O9&lt;&gt;"""",'Анализ'!$B$13,1)*IF(P9&lt;&gt;"""",'Анализ'!$B$14,1)*IF(Q9&lt;&gt;"""",'Анализ'!$B$15,1)*IF(R9&lt;&gt;"""",'Анализ'!$B$16,1)*IF(S9&lt;&gt;"""",'Анализ'!$B$17,1)*IF(T9&lt;&gt;"""",'Анализ'!$B$18,1)*IF(U9&lt;&gt;"""",'Анализ'!$B$19,1)*IF(COUNTIF(N9:U9, ""MP"") &gt; 0, 'Анализ'!$B"&amp;"$20, 1)*IF(COUNTIF(N9:U9, ""P"") &gt; 0, 'Анализ'!$B$21, 1)"),1.0368)</f>
        <v>1.0368</v>
      </c>
      <c r="G9" s="18" t="str">
        <f t="shared" si="1"/>
        <v>Не известно</v>
      </c>
      <c r="H9" s="13">
        <f t="shared" si="2"/>
        <v>1</v>
      </c>
      <c r="I9" s="18">
        <f t="shared" si="3"/>
        <v>0</v>
      </c>
      <c r="J9" s="18">
        <f>COUNTIF('Отчеты'!D9:AC9, $J$1)</f>
        <v>1</v>
      </c>
      <c r="K9" s="18">
        <f>COUNTIF('Отчеты'!D9:AC9, $K$1)</f>
        <v>0</v>
      </c>
      <c r="L9" s="18">
        <f>COUNTIF('Отчеты'!D9:AC9, $L$1)</f>
        <v>0</v>
      </c>
      <c r="M9" s="18">
        <f>COUNTIF('Отчеты'!D9:AC9, $M$1)</f>
        <v>0</v>
      </c>
      <c r="N9" s="19"/>
      <c r="O9" s="19"/>
      <c r="P9" s="19"/>
      <c r="Q9" s="19"/>
      <c r="R9" s="19"/>
      <c r="S9" s="19"/>
      <c r="T9" s="19"/>
      <c r="U9" s="21" t="s">
        <v>83</v>
      </c>
      <c r="V9" s="20" t="s">
        <v>84</v>
      </c>
      <c r="W9" s="20" t="s">
        <v>57</v>
      </c>
      <c r="X9" s="9" t="s">
        <v>85</v>
      </c>
    </row>
    <row r="10">
      <c r="A10" s="18" t="s">
        <v>47</v>
      </c>
      <c r="B10" s="13" t="s">
        <v>48</v>
      </c>
      <c r="C10" s="14" t="s">
        <v>86</v>
      </c>
      <c r="D10" s="13"/>
      <c r="E10" s="13" t="s">
        <v>87</v>
      </c>
      <c r="F10" s="13">
        <f>IFERROR(__xludf.DUMMYFUNCTION("IF(A10=""Poslanec"",'Анализ'!$B$2,1)*IF(A10=""Senator"",'Анализ'!$B$3,1)*IF(A10=""Europoslanec"",'Анализ'!$B$4,1)*IF(A10=""Jiny politik"",'Анализ'!$B$5,1)*IF(COUNTIF('Анализ'!$C$6:$I$6, B10) = 0, 'Анализ'!$B$6, 1)*IF(B10=""BEZPP"", 'Анализ'!$B$7, 1)*IF(RE"&amp;"GEXMATCH(D10, ""Praha""), 'Анализ'!$B$8, 1)*IF(COUNTIF('Анализ'!$C$9:$D$9, B10) &gt; 0, 'Анализ'!$B$9, 1)*IF(AND(G10=""Не известно"", K10&gt;0),'Анализ'!$B$10,1)*IF(AND(G10=""Не известно"", J10&gt;0, K10=0),'Анализ'!$B$11,1)*IF(AND(G10=""Против поправки"", L10&gt;1),"&amp;"'Анализ'!$B$12,1)*IF(O10&lt;&gt;"""",'Анализ'!$B$13,1)*IF(P10&lt;&gt;"""",'Анализ'!$B$14,1)*IF(Q10&lt;&gt;"""",'Анализ'!$B$15,1)*IF(R10&lt;&gt;"""",'Анализ'!$B$16,1)*IF(S10&lt;&gt;"""",'Анализ'!$B$17,1)*IF(T10&lt;&gt;"""",'Анализ'!$B$18,1)*IF(U10&lt;&gt;"""",'Анализ'!$B$19,1)*IF(COUNTIF(N10:U10, "&amp;"""MP"") &gt; 0, 'Анализ'!$B$20, 1)*IF(COUNTIF(N10:U10, ""P"") &gt; 0, 'Анализ'!$B$21, 1)"),0.72)</f>
        <v>0.72</v>
      </c>
      <c r="G10" s="18" t="str">
        <f t="shared" si="1"/>
        <v>Не известно</v>
      </c>
      <c r="H10" s="13">
        <f t="shared" si="2"/>
        <v>1</v>
      </c>
      <c r="I10" s="18">
        <f t="shared" si="3"/>
        <v>0</v>
      </c>
      <c r="J10" s="18">
        <f>COUNTIF('Отчеты'!D10:AC10, $J$1)</f>
        <v>1</v>
      </c>
      <c r="K10" s="18">
        <f>COUNTIF('Отчеты'!D10:AC10, $K$1)</f>
        <v>0</v>
      </c>
      <c r="L10" s="18">
        <f>COUNTIF('Отчеты'!D10:AC10, $L$1)</f>
        <v>0</v>
      </c>
      <c r="M10" s="18">
        <f>COUNTIF('Отчеты'!D10:AC10, $M$1)</f>
        <v>0</v>
      </c>
      <c r="N10" s="19"/>
      <c r="O10" s="19"/>
      <c r="P10" s="19"/>
      <c r="Q10" s="19"/>
      <c r="R10" s="19"/>
      <c r="S10" s="19"/>
      <c r="T10" s="19"/>
      <c r="U10" s="19"/>
      <c r="V10" s="20" t="s">
        <v>88</v>
      </c>
      <c r="W10" s="20" t="s">
        <v>57</v>
      </c>
      <c r="X10" s="9" t="s">
        <v>89</v>
      </c>
    </row>
    <row r="11">
      <c r="A11" s="18" t="s">
        <v>47</v>
      </c>
      <c r="B11" s="13" t="s">
        <v>48</v>
      </c>
      <c r="C11" s="14" t="s">
        <v>90</v>
      </c>
      <c r="D11" s="13"/>
      <c r="E11" s="13" t="s">
        <v>91</v>
      </c>
      <c r="F11" s="13">
        <f>IFERROR(__xludf.DUMMYFUNCTION("IF(A11=""Poslanec"",'Анализ'!$B$2,1)*IF(A11=""Senator"",'Анализ'!$B$3,1)*IF(A11=""Europoslanec"",'Анализ'!$B$4,1)*IF(A11=""Jiny politik"",'Анализ'!$B$5,1)*IF(COUNTIF('Анализ'!$C$6:$I$6, B11) = 0, 'Анализ'!$B$6, 1)*IF(B11=""BEZPP"", 'Анализ'!$B$7, 1)*IF(RE"&amp;"GEXMATCH(D11, ""Praha""), 'Анализ'!$B$8, 1)*IF(COUNTIF('Анализ'!$C$9:$D$9, B11) &gt; 0, 'Анализ'!$B$9, 1)*IF(AND(G11=""Не известно"", K11&gt;0),'Анализ'!$B$10,1)*IF(AND(G11=""Не известно"", J11&gt;0, K11=0),'Анализ'!$B$11,1)*IF(AND(G11=""Против поправки"", L11&gt;1),"&amp;"'Анализ'!$B$12,1)*IF(O11&lt;&gt;"""",'Анализ'!$B$13,1)*IF(P11&lt;&gt;"""",'Анализ'!$B$14,1)*IF(Q11&lt;&gt;"""",'Анализ'!$B$15,1)*IF(R11&lt;&gt;"""",'Анализ'!$B$16,1)*IF(S11&lt;&gt;"""",'Анализ'!$B$17,1)*IF(T11&lt;&gt;"""",'Анализ'!$B$18,1)*IF(U11&lt;&gt;"""",'Анализ'!$B$19,1)*IF(COUNTIF(N11:U11, "&amp;"""MP"") &gt; 0, 'Анализ'!$B$20, 1)*IF(COUNTIF(N11:U11, ""P"") &gt; 0, 'Анализ'!$B$21, 1)"),0.72)</f>
        <v>0.72</v>
      </c>
      <c r="G11" s="18" t="str">
        <f t="shared" si="1"/>
        <v>Не известно</v>
      </c>
      <c r="H11" s="13">
        <f t="shared" si="2"/>
        <v>1</v>
      </c>
      <c r="I11" s="18">
        <f t="shared" si="3"/>
        <v>0</v>
      </c>
      <c r="J11" s="18">
        <f>COUNTIF('Отчеты'!D11:AC11, $J$1)</f>
        <v>1</v>
      </c>
      <c r="K11" s="18">
        <f>COUNTIF('Отчеты'!D11:AC11, $K$1)</f>
        <v>0</v>
      </c>
      <c r="L11" s="18">
        <f>COUNTIF('Отчеты'!D11:AC11, $L$1)</f>
        <v>0</v>
      </c>
      <c r="M11" s="18">
        <f>COUNTIF('Отчеты'!D11:AC11, $M$1)</f>
        <v>0</v>
      </c>
      <c r="N11" s="19"/>
      <c r="O11" s="19"/>
      <c r="P11" s="19"/>
      <c r="Q11" s="19"/>
      <c r="R11" s="19"/>
      <c r="S11" s="19"/>
      <c r="T11" s="19"/>
      <c r="U11" s="19"/>
      <c r="V11" s="20" t="s">
        <v>92</v>
      </c>
      <c r="W11" s="20" t="s">
        <v>57</v>
      </c>
      <c r="X11" s="9" t="s">
        <v>93</v>
      </c>
    </row>
    <row r="12">
      <c r="A12" s="18" t="s">
        <v>47</v>
      </c>
      <c r="B12" s="13" t="s">
        <v>48</v>
      </c>
      <c r="C12" s="14" t="s">
        <v>94</v>
      </c>
      <c r="D12" s="13"/>
      <c r="E12" s="13" t="s">
        <v>95</v>
      </c>
      <c r="F12" s="13">
        <f>IFERROR(__xludf.DUMMYFUNCTION("IF(A12=""Poslanec"",'Анализ'!$B$2,1)*IF(A12=""Senator"",'Анализ'!$B$3,1)*IF(A12=""Europoslanec"",'Анализ'!$B$4,1)*IF(A12=""Jiny politik"",'Анализ'!$B$5,1)*IF(COUNTIF('Анализ'!$C$6:$I$6, B12) = 0, 'Анализ'!$B$6, 1)*IF(B12=""BEZPP"", 'Анализ'!$B$7, 1)*IF(RE"&amp;"GEXMATCH(D12, ""Praha""), 'Анализ'!$B$8, 1)*IF(COUNTIF('Анализ'!$C$9:$D$9, B12) &gt; 0, 'Анализ'!$B$9, 1)*IF(AND(G12=""Не известно"", K12&gt;0),'Анализ'!$B$10,1)*IF(AND(G12=""Не известно"", J12&gt;0, K12=0),'Анализ'!$B$11,1)*IF(AND(G12=""Против поправки"", L12&gt;1),"&amp;"'Анализ'!$B$12,1)*IF(O12&lt;&gt;"""",'Анализ'!$B$13,1)*IF(P12&lt;&gt;"""",'Анализ'!$B$14,1)*IF(Q12&lt;&gt;"""",'Анализ'!$B$15,1)*IF(R12&lt;&gt;"""",'Анализ'!$B$16,1)*IF(S12&lt;&gt;"""",'Анализ'!$B$17,1)*IF(T12&lt;&gt;"""",'Анализ'!$B$18,1)*IF(U12&lt;&gt;"""",'Анализ'!$B$19,1)*IF(COUNTIF(N12:U12, "&amp;"""MP"") &gt; 0, 'Анализ'!$B$20, 1)*IF(COUNTIF(N12:U12, ""P"") &gt; 0, 'Анализ'!$B$21, 1)"),0.72)</f>
        <v>0.72</v>
      </c>
      <c r="G12" s="18" t="str">
        <f t="shared" si="1"/>
        <v>Не известно</v>
      </c>
      <c r="H12" s="13">
        <f t="shared" si="2"/>
        <v>1</v>
      </c>
      <c r="I12" s="18">
        <f t="shared" si="3"/>
        <v>0</v>
      </c>
      <c r="J12" s="18">
        <f>COUNTIF('Отчеты'!D12:AC12, $J$1)</f>
        <v>1</v>
      </c>
      <c r="K12" s="18">
        <f>COUNTIF('Отчеты'!D12:AC12, $K$1)</f>
        <v>0</v>
      </c>
      <c r="L12" s="18">
        <f>COUNTIF('Отчеты'!D12:AC12, $L$1)</f>
        <v>0</v>
      </c>
      <c r="M12" s="18">
        <f>COUNTIF('Отчеты'!D12:AC12, $M$1)</f>
        <v>0</v>
      </c>
      <c r="N12" s="19"/>
      <c r="O12" s="19"/>
      <c r="P12" s="19"/>
      <c r="Q12" s="19"/>
      <c r="R12" s="19"/>
      <c r="S12" s="19"/>
      <c r="T12" s="19"/>
      <c r="U12" s="19"/>
      <c r="V12" s="20" t="s">
        <v>96</v>
      </c>
      <c r="W12" s="20" t="s">
        <v>52</v>
      </c>
      <c r="X12" s="9" t="s">
        <v>97</v>
      </c>
    </row>
    <row r="13">
      <c r="A13" s="18" t="s">
        <v>47</v>
      </c>
      <c r="B13" s="13" t="s">
        <v>48</v>
      </c>
      <c r="C13" s="14" t="s">
        <v>98</v>
      </c>
      <c r="D13" s="13"/>
      <c r="E13" s="13" t="s">
        <v>99</v>
      </c>
      <c r="F13" s="13">
        <f>IFERROR(__xludf.DUMMYFUNCTION("IF(A13=""Poslanec"",'Анализ'!$B$2,1)*IF(A13=""Senator"",'Анализ'!$B$3,1)*IF(A13=""Europoslanec"",'Анализ'!$B$4,1)*IF(A13=""Jiny politik"",'Анализ'!$B$5,1)*IF(COUNTIF('Анализ'!$C$6:$I$6, B13) = 0, 'Анализ'!$B$6, 1)*IF(B13=""BEZPP"", 'Анализ'!$B$7, 1)*IF(RE"&amp;"GEXMATCH(D13, ""Praha""), 'Анализ'!$B$8, 1)*IF(COUNTIF('Анализ'!$C$9:$D$9, B13) &gt; 0, 'Анализ'!$B$9, 1)*IF(AND(G13=""Не известно"", K13&gt;0),'Анализ'!$B$10,1)*IF(AND(G13=""Не известно"", J13&gt;0, K13=0),'Анализ'!$B$11,1)*IF(AND(G13=""Против поправки"", L13&gt;1),"&amp;"'Анализ'!$B$12,1)*IF(O13&lt;&gt;"""",'Анализ'!$B$13,1)*IF(P13&lt;&gt;"""",'Анализ'!$B$14,1)*IF(Q13&lt;&gt;"""",'Анализ'!$B$15,1)*IF(R13&lt;&gt;"""",'Анализ'!$B$16,1)*IF(S13&lt;&gt;"""",'Анализ'!$B$17,1)*IF(T13&lt;&gt;"""",'Анализ'!$B$18,1)*IF(U13&lt;&gt;"""",'Анализ'!$B$19,1)*IF(COUNTIF(N13:U13, "&amp;"""MP"") &gt; 0, 'Анализ'!$B$20, 1)*IF(COUNTIF(N13:U13, ""P"") &gt; 0, 'Анализ'!$B$21, 1)"),0.72)</f>
        <v>0.72</v>
      </c>
      <c r="G13" s="18" t="str">
        <f t="shared" si="1"/>
        <v>Не известно</v>
      </c>
      <c r="H13" s="13">
        <f t="shared" si="2"/>
        <v>1</v>
      </c>
      <c r="I13" s="18">
        <f t="shared" si="3"/>
        <v>0</v>
      </c>
      <c r="J13" s="18">
        <f>COUNTIF('Отчеты'!D13:AC13, $J$1)</f>
        <v>1</v>
      </c>
      <c r="K13" s="18">
        <f>COUNTIF('Отчеты'!D13:AC13, $K$1)</f>
        <v>0</v>
      </c>
      <c r="L13" s="18">
        <f>COUNTIF('Отчеты'!D13:AC13, $L$1)</f>
        <v>0</v>
      </c>
      <c r="M13" s="18">
        <f>COUNTIF('Отчеты'!D13:AC13, $M$1)</f>
        <v>0</v>
      </c>
      <c r="N13" s="19"/>
      <c r="O13" s="19"/>
      <c r="P13" s="19"/>
      <c r="Q13" s="19"/>
      <c r="R13" s="19"/>
      <c r="S13" s="19"/>
      <c r="T13" s="19"/>
      <c r="U13" s="19"/>
      <c r="V13" s="20" t="s">
        <v>100</v>
      </c>
      <c r="W13" s="20" t="s">
        <v>57</v>
      </c>
      <c r="X13" s="9" t="s">
        <v>101</v>
      </c>
    </row>
    <row r="14">
      <c r="A14" s="18" t="s">
        <v>47</v>
      </c>
      <c r="B14" s="13" t="s">
        <v>48</v>
      </c>
      <c r="C14" s="14" t="s">
        <v>102</v>
      </c>
      <c r="D14" s="13"/>
      <c r="E14" s="13" t="s">
        <v>103</v>
      </c>
      <c r="F14" s="13">
        <f>IFERROR(__xludf.DUMMYFUNCTION("IF(A14=""Poslanec"",'Анализ'!$B$2,1)*IF(A14=""Senator"",'Анализ'!$B$3,1)*IF(A14=""Europoslanec"",'Анализ'!$B$4,1)*IF(A14=""Jiny politik"",'Анализ'!$B$5,1)*IF(COUNTIF('Анализ'!$C$6:$I$6, B14) = 0, 'Анализ'!$B$6, 1)*IF(B14=""BEZPP"", 'Анализ'!$B$7, 1)*IF(RE"&amp;"GEXMATCH(D14, ""Praha""), 'Анализ'!$B$8, 1)*IF(COUNTIF('Анализ'!$C$9:$D$9, B14) &gt; 0, 'Анализ'!$B$9, 1)*IF(AND(G14=""Не известно"", K14&gt;0),'Анализ'!$B$10,1)*IF(AND(G14=""Не известно"", J14&gt;0, K14=0),'Анализ'!$B$11,1)*IF(AND(G14=""Против поправки"", L14&gt;1),"&amp;"'Анализ'!$B$12,1)*IF(O14&lt;&gt;"""",'Анализ'!$B$13,1)*IF(P14&lt;&gt;"""",'Анализ'!$B$14,1)*IF(Q14&lt;&gt;"""",'Анализ'!$B$15,1)*IF(R14&lt;&gt;"""",'Анализ'!$B$16,1)*IF(S14&lt;&gt;"""",'Анализ'!$B$17,1)*IF(T14&lt;&gt;"""",'Анализ'!$B$18,1)*IF(U14&lt;&gt;"""",'Анализ'!$B$19,1)*IF(COUNTIF(N14:U14, "&amp;"""MP"") &gt; 0, 'Анализ'!$B$20, 1)*IF(COUNTIF(N14:U14, ""P"") &gt; 0, 'Анализ'!$B$21, 1)"),1.008)</f>
        <v>1.008</v>
      </c>
      <c r="G14" s="18" t="str">
        <f t="shared" si="1"/>
        <v>Не известно</v>
      </c>
      <c r="H14" s="13">
        <f t="shared" si="2"/>
        <v>1</v>
      </c>
      <c r="I14" s="18">
        <f t="shared" si="3"/>
        <v>0</v>
      </c>
      <c r="J14" s="18">
        <f>COUNTIF('Отчеты'!D14:AC14, $J$1)</f>
        <v>1</v>
      </c>
      <c r="K14" s="18">
        <f>COUNTIF('Отчеты'!D14:AC14, $K$1)</f>
        <v>0</v>
      </c>
      <c r="L14" s="18">
        <f>COUNTIF('Отчеты'!D14:AC14, $L$1)</f>
        <v>0</v>
      </c>
      <c r="M14" s="18">
        <f>COUNTIF('Отчеты'!D14:AC14, $M$1)</f>
        <v>0</v>
      </c>
      <c r="N14" s="19"/>
      <c r="O14" s="19"/>
      <c r="P14" s="19"/>
      <c r="Q14" s="21" t="s">
        <v>78</v>
      </c>
      <c r="R14" s="19"/>
      <c r="S14" s="19"/>
      <c r="T14" s="19"/>
      <c r="U14" s="19"/>
      <c r="V14" s="20" t="s">
        <v>104</v>
      </c>
      <c r="W14" s="20" t="s">
        <v>57</v>
      </c>
      <c r="X14" s="9" t="s">
        <v>105</v>
      </c>
    </row>
    <row r="15">
      <c r="A15" s="18" t="s">
        <v>47</v>
      </c>
      <c r="B15" s="13" t="s">
        <v>48</v>
      </c>
      <c r="C15" s="14" t="s">
        <v>106</v>
      </c>
      <c r="D15" s="13"/>
      <c r="E15" s="13" t="s">
        <v>107</v>
      </c>
      <c r="F15" s="13">
        <f>IFERROR(__xludf.DUMMYFUNCTION("IF(A15=""Poslanec"",'Анализ'!$B$2,1)*IF(A15=""Senator"",'Анализ'!$B$3,1)*IF(A15=""Europoslanec"",'Анализ'!$B$4,1)*IF(A15=""Jiny politik"",'Анализ'!$B$5,1)*IF(COUNTIF('Анализ'!$C$6:$I$6, B15) = 0, 'Анализ'!$B$6, 1)*IF(B15=""BEZPP"", 'Анализ'!$B$7, 1)*IF(RE"&amp;"GEXMATCH(D15, ""Praha""), 'Анализ'!$B$8, 1)*IF(COUNTIF('Анализ'!$C$9:$D$9, B15) &gt; 0, 'Анализ'!$B$9, 1)*IF(AND(G15=""Не известно"", K15&gt;0),'Анализ'!$B$10,1)*IF(AND(G15=""Не известно"", J15&gt;0, K15=0),'Анализ'!$B$11,1)*IF(AND(G15=""Против поправки"", L15&gt;1),"&amp;"'Анализ'!$B$12,1)*IF(O15&lt;&gt;"""",'Анализ'!$B$13,1)*IF(P15&lt;&gt;"""",'Анализ'!$B$14,1)*IF(Q15&lt;&gt;"""",'Анализ'!$B$15,1)*IF(R15&lt;&gt;"""",'Анализ'!$B$16,1)*IF(S15&lt;&gt;"""",'Анализ'!$B$17,1)*IF(T15&lt;&gt;"""",'Анализ'!$B$18,1)*IF(U15&lt;&gt;"""",'Анализ'!$B$19,1)*IF(COUNTIF(N15:U15, "&amp;"""MP"") &gt; 0, 'Анализ'!$B$20, 1)*IF(COUNTIF(N15:U15, ""P"") &gt; 0, 'Анализ'!$B$21, 1)"),0.72)</f>
        <v>0.72</v>
      </c>
      <c r="G15" s="18" t="str">
        <f t="shared" si="1"/>
        <v>Не известно</v>
      </c>
      <c r="H15" s="13">
        <f t="shared" si="2"/>
        <v>1</v>
      </c>
      <c r="I15" s="18">
        <f t="shared" si="3"/>
        <v>0</v>
      </c>
      <c r="J15" s="18">
        <f>COUNTIF('Отчеты'!D15:AC15, $J$1)</f>
        <v>1</v>
      </c>
      <c r="K15" s="18">
        <f>COUNTIF('Отчеты'!D15:AC15, $K$1)</f>
        <v>0</v>
      </c>
      <c r="L15" s="18">
        <f>COUNTIF('Отчеты'!D15:AC15, $L$1)</f>
        <v>0</v>
      </c>
      <c r="M15" s="18">
        <f>COUNTIF('Отчеты'!D15:AC15, $M$1)</f>
        <v>0</v>
      </c>
      <c r="N15" s="19"/>
      <c r="O15" s="19"/>
      <c r="P15" s="19"/>
      <c r="Q15" s="19"/>
      <c r="R15" s="19"/>
      <c r="S15" s="19"/>
      <c r="T15" s="19"/>
      <c r="U15" s="19"/>
      <c r="V15" s="20" t="s">
        <v>108</v>
      </c>
      <c r="W15" s="20" t="s">
        <v>52</v>
      </c>
      <c r="X15" s="9" t="s">
        <v>109</v>
      </c>
    </row>
    <row r="16">
      <c r="A16" s="18" t="s">
        <v>47</v>
      </c>
      <c r="B16" s="13" t="s">
        <v>48</v>
      </c>
      <c r="C16" s="14" t="s">
        <v>110</v>
      </c>
      <c r="D16" s="13"/>
      <c r="E16" s="13" t="s">
        <v>111</v>
      </c>
      <c r="F16" s="13">
        <f>IFERROR(__xludf.DUMMYFUNCTION("IF(A16=""Poslanec"",'Анализ'!$B$2,1)*IF(A16=""Senator"",'Анализ'!$B$3,1)*IF(A16=""Europoslanec"",'Анализ'!$B$4,1)*IF(A16=""Jiny politik"",'Анализ'!$B$5,1)*IF(COUNTIF('Анализ'!$C$6:$I$6, B16) = 0, 'Анализ'!$B$6, 1)*IF(B16=""BEZPP"", 'Анализ'!$B$7, 1)*IF(RE"&amp;"GEXMATCH(D16, ""Praha""), 'Анализ'!$B$8, 1)*IF(COUNTIF('Анализ'!$C$9:$D$9, B16) &gt; 0, 'Анализ'!$B$9, 1)*IF(AND(G16=""Не известно"", K16&gt;0),'Анализ'!$B$10,1)*IF(AND(G16=""Не известно"", J16&gt;0, K16=0),'Анализ'!$B$11,1)*IF(AND(G16=""Против поправки"", L16&gt;1),"&amp;"'Анализ'!$B$12,1)*IF(O16&lt;&gt;"""",'Анализ'!$B$13,1)*IF(P16&lt;&gt;"""",'Анализ'!$B$14,1)*IF(Q16&lt;&gt;"""",'Анализ'!$B$15,1)*IF(R16&lt;&gt;"""",'Анализ'!$B$16,1)*IF(S16&lt;&gt;"""",'Анализ'!$B$17,1)*IF(T16&lt;&gt;"""",'Анализ'!$B$18,1)*IF(U16&lt;&gt;"""",'Анализ'!$B$19,1)*IF(COUNTIF(N16:U16, "&amp;"""MP"") &gt; 0, 'Анализ'!$B$20, 1)*IF(COUNTIF(N16:U16, ""P"") &gt; 0, 'Анализ'!$B$21, 1)"),0.72)</f>
        <v>0.72</v>
      </c>
      <c r="G16" s="18" t="str">
        <f t="shared" si="1"/>
        <v>Не известно</v>
      </c>
      <c r="H16" s="13">
        <f t="shared" si="2"/>
        <v>1</v>
      </c>
      <c r="I16" s="18">
        <f t="shared" si="3"/>
        <v>0</v>
      </c>
      <c r="J16" s="18">
        <f>COUNTIF('Отчеты'!D16:AC16, $J$1)</f>
        <v>1</v>
      </c>
      <c r="K16" s="18">
        <f>COUNTIF('Отчеты'!D16:AC16, $K$1)</f>
        <v>0</v>
      </c>
      <c r="L16" s="18">
        <f>COUNTIF('Отчеты'!D16:AC16, $L$1)</f>
        <v>0</v>
      </c>
      <c r="M16" s="18">
        <f>COUNTIF('Отчеты'!D16:AC16, $M$1)</f>
        <v>0</v>
      </c>
      <c r="N16" s="19"/>
      <c r="O16" s="19"/>
      <c r="P16" s="19"/>
      <c r="Q16" s="19"/>
      <c r="R16" s="19"/>
      <c r="S16" s="19"/>
      <c r="T16" s="19"/>
      <c r="U16" s="19"/>
      <c r="V16" s="20" t="s">
        <v>112</v>
      </c>
      <c r="W16" s="20" t="s">
        <v>52</v>
      </c>
      <c r="X16" s="9" t="s">
        <v>113</v>
      </c>
    </row>
    <row r="17">
      <c r="A17" s="18" t="s">
        <v>47</v>
      </c>
      <c r="B17" s="13" t="s">
        <v>48</v>
      </c>
      <c r="C17" s="14" t="s">
        <v>114</v>
      </c>
      <c r="D17" s="13"/>
      <c r="E17" s="13" t="s">
        <v>115</v>
      </c>
      <c r="F17" s="13">
        <f>IFERROR(__xludf.DUMMYFUNCTION("IF(A17=""Poslanec"",'Анализ'!$B$2,1)*IF(A17=""Senator"",'Анализ'!$B$3,1)*IF(A17=""Europoslanec"",'Анализ'!$B$4,1)*IF(A17=""Jiny politik"",'Анализ'!$B$5,1)*IF(COUNTIF('Анализ'!$C$6:$I$6, B17) = 0, 'Анализ'!$B$6, 1)*IF(B17=""BEZPP"", 'Анализ'!$B$7, 1)*IF(RE"&amp;"GEXMATCH(D17, ""Praha""), 'Анализ'!$B$8, 1)*IF(COUNTIF('Анализ'!$C$9:$D$9, B17) &gt; 0, 'Анализ'!$B$9, 1)*IF(AND(G17=""Не известно"", K17&gt;0),'Анализ'!$B$10,1)*IF(AND(G17=""Не известно"", J17&gt;0, K17=0),'Анализ'!$B$11,1)*IF(AND(G17=""Против поправки"", L17&gt;1),"&amp;"'Анализ'!$B$12,1)*IF(O17&lt;&gt;"""",'Анализ'!$B$13,1)*IF(P17&lt;&gt;"""",'Анализ'!$B$14,1)*IF(Q17&lt;&gt;"""",'Анализ'!$B$15,1)*IF(R17&lt;&gt;"""",'Анализ'!$B$16,1)*IF(S17&lt;&gt;"""",'Анализ'!$B$17,1)*IF(T17&lt;&gt;"""",'Анализ'!$B$18,1)*IF(U17&lt;&gt;"""",'Анализ'!$B$19,1)*IF(COUNTIF(N17:U17, "&amp;"""MP"") &gt; 0, 'Анализ'!$B$20, 1)*IF(COUNTIF(N17:U17, ""P"") &gt; 0, 'Анализ'!$B$21, 1)"),0.72)</f>
        <v>0.72</v>
      </c>
      <c r="G17" s="18" t="str">
        <f t="shared" si="1"/>
        <v>Не известно</v>
      </c>
      <c r="H17" s="13">
        <f t="shared" si="2"/>
        <v>1</v>
      </c>
      <c r="I17" s="18">
        <f t="shared" si="3"/>
        <v>0</v>
      </c>
      <c r="J17" s="18">
        <f>COUNTIF('Отчеты'!D17:AC17, $J$1)</f>
        <v>1</v>
      </c>
      <c r="K17" s="18">
        <f>COUNTIF('Отчеты'!D17:AC17, $K$1)</f>
        <v>0</v>
      </c>
      <c r="L17" s="18">
        <f>COUNTIF('Отчеты'!D17:AC17, $L$1)</f>
        <v>0</v>
      </c>
      <c r="M17" s="18">
        <f>COUNTIF('Отчеты'!D17:AC17, $M$1)</f>
        <v>0</v>
      </c>
      <c r="N17" s="19"/>
      <c r="O17" s="19"/>
      <c r="P17" s="19"/>
      <c r="Q17" s="19"/>
      <c r="R17" s="19"/>
      <c r="S17" s="19"/>
      <c r="T17" s="19"/>
      <c r="U17" s="19"/>
      <c r="V17" s="20" t="s">
        <v>116</v>
      </c>
      <c r="W17" s="20" t="s">
        <v>57</v>
      </c>
      <c r="X17" s="9" t="s">
        <v>117</v>
      </c>
    </row>
    <row r="18">
      <c r="A18" s="18" t="s">
        <v>47</v>
      </c>
      <c r="B18" s="13" t="s">
        <v>48</v>
      </c>
      <c r="C18" s="14" t="s">
        <v>118</v>
      </c>
      <c r="D18" s="13"/>
      <c r="E18" s="13" t="s">
        <v>119</v>
      </c>
      <c r="F18" s="13">
        <f>IFERROR(__xludf.DUMMYFUNCTION("IF(A18=""Poslanec"",'Анализ'!$B$2,1)*IF(A18=""Senator"",'Анализ'!$B$3,1)*IF(A18=""Europoslanec"",'Анализ'!$B$4,1)*IF(A18=""Jiny politik"",'Анализ'!$B$5,1)*IF(COUNTIF('Анализ'!$C$6:$I$6, B18) = 0, 'Анализ'!$B$6, 1)*IF(B18=""BEZPP"", 'Анализ'!$B$7, 1)*IF(RE"&amp;"GEXMATCH(D18, ""Praha""), 'Анализ'!$B$8, 1)*IF(COUNTIF('Анализ'!$C$9:$D$9, B18) &gt; 0, 'Анализ'!$B$9, 1)*IF(AND(G18=""Не известно"", K18&gt;0),'Анализ'!$B$10,1)*IF(AND(G18=""Не известно"", J18&gt;0, K18=0),'Анализ'!$B$11,1)*IF(AND(G18=""Против поправки"", L18&gt;1),"&amp;"'Анализ'!$B$12,1)*IF(O18&lt;&gt;"""",'Анализ'!$B$13,1)*IF(P18&lt;&gt;"""",'Анализ'!$B$14,1)*IF(Q18&lt;&gt;"""",'Анализ'!$B$15,1)*IF(R18&lt;&gt;"""",'Анализ'!$B$16,1)*IF(S18&lt;&gt;"""",'Анализ'!$B$17,1)*IF(T18&lt;&gt;"""",'Анализ'!$B$18,1)*IF(U18&lt;&gt;"""",'Анализ'!$B$19,1)*IF(COUNTIF(N18:U18, "&amp;"""MP"") &gt; 0, 'Анализ'!$B$20, 1)*IF(COUNTIF(N18:U18, ""P"") &gt; 0, 'Анализ'!$B$21, 1)"),0.72)</f>
        <v>0.72</v>
      </c>
      <c r="G18" s="18" t="str">
        <f t="shared" si="1"/>
        <v>Не известно</v>
      </c>
      <c r="H18" s="13">
        <f t="shared" si="2"/>
        <v>1</v>
      </c>
      <c r="I18" s="18">
        <f t="shared" si="3"/>
        <v>0</v>
      </c>
      <c r="J18" s="18">
        <f>COUNTIF('Отчеты'!D18:AC18, $J$1)</f>
        <v>1</v>
      </c>
      <c r="K18" s="18">
        <f>COUNTIF('Отчеты'!D18:AC18, $K$1)</f>
        <v>0</v>
      </c>
      <c r="L18" s="18">
        <f>COUNTIF('Отчеты'!D18:AC18, $L$1)</f>
        <v>0</v>
      </c>
      <c r="M18" s="18">
        <f>COUNTIF('Отчеты'!D18:AC18, $M$1)</f>
        <v>0</v>
      </c>
      <c r="N18" s="19"/>
      <c r="O18" s="19"/>
      <c r="P18" s="19"/>
      <c r="Q18" s="19"/>
      <c r="R18" s="19"/>
      <c r="S18" s="19"/>
      <c r="T18" s="19"/>
      <c r="U18" s="19"/>
      <c r="V18" s="20" t="s">
        <v>120</v>
      </c>
      <c r="W18" s="20" t="s">
        <v>52</v>
      </c>
      <c r="X18" s="9" t="s">
        <v>121</v>
      </c>
    </row>
    <row r="19">
      <c r="A19" s="18" t="s">
        <v>47</v>
      </c>
      <c r="B19" s="13" t="s">
        <v>48</v>
      </c>
      <c r="C19" s="14" t="s">
        <v>122</v>
      </c>
      <c r="D19" s="13"/>
      <c r="E19" s="13" t="s">
        <v>123</v>
      </c>
      <c r="F19" s="13">
        <f>IFERROR(__xludf.DUMMYFUNCTION("IF(A19=""Poslanec"",'Анализ'!$B$2,1)*IF(A19=""Senator"",'Анализ'!$B$3,1)*IF(A19=""Europoslanec"",'Анализ'!$B$4,1)*IF(A19=""Jiny politik"",'Анализ'!$B$5,1)*IF(COUNTIF('Анализ'!$C$6:$I$6, B19) = 0, 'Анализ'!$B$6, 1)*IF(B19=""BEZPP"", 'Анализ'!$B$7, 1)*IF(RE"&amp;"GEXMATCH(D19, ""Praha""), 'Анализ'!$B$8, 1)*IF(COUNTIF('Анализ'!$C$9:$D$9, B19) &gt; 0, 'Анализ'!$B$9, 1)*IF(AND(G19=""Не известно"", K19&gt;0),'Анализ'!$B$10,1)*IF(AND(G19=""Не известно"", J19&gt;0, K19=0),'Анализ'!$B$11,1)*IF(AND(G19=""Против поправки"", L19&gt;1),"&amp;"'Анализ'!$B$12,1)*IF(O19&lt;&gt;"""",'Анализ'!$B$13,1)*IF(P19&lt;&gt;"""",'Анализ'!$B$14,1)*IF(Q19&lt;&gt;"""",'Анализ'!$B$15,1)*IF(R19&lt;&gt;"""",'Анализ'!$B$16,1)*IF(S19&lt;&gt;"""",'Анализ'!$B$17,1)*IF(T19&lt;&gt;"""",'Анализ'!$B$18,1)*IF(U19&lt;&gt;"""",'Анализ'!$B$19,1)*IF(COUNTIF(N19:U19, "&amp;"""MP"") &gt; 0, 'Анализ'!$B$20, 1)*IF(COUNTIF(N19:U19, ""P"") &gt; 0, 'Анализ'!$B$21, 1)"),0.72)</f>
        <v>0.72</v>
      </c>
      <c r="G19" s="18" t="str">
        <f t="shared" si="1"/>
        <v>Не известно</v>
      </c>
      <c r="H19" s="13">
        <f t="shared" si="2"/>
        <v>1</v>
      </c>
      <c r="I19" s="18">
        <f t="shared" si="3"/>
        <v>0</v>
      </c>
      <c r="J19" s="18">
        <f>COUNTIF('Отчеты'!D19:AC19, $J$1)</f>
        <v>1</v>
      </c>
      <c r="K19" s="18">
        <f>COUNTIF('Отчеты'!D19:AC19, $K$1)</f>
        <v>0</v>
      </c>
      <c r="L19" s="18">
        <f>COUNTIF('Отчеты'!D19:AC19, $L$1)</f>
        <v>0</v>
      </c>
      <c r="M19" s="18">
        <f>COUNTIF('Отчеты'!D19:AC19, $M$1)</f>
        <v>0</v>
      </c>
      <c r="N19" s="19"/>
      <c r="O19" s="19"/>
      <c r="P19" s="19"/>
      <c r="Q19" s="19"/>
      <c r="R19" s="19"/>
      <c r="S19" s="19"/>
      <c r="T19" s="19"/>
      <c r="U19" s="19"/>
      <c r="V19" s="20" t="s">
        <v>124</v>
      </c>
      <c r="W19" s="20" t="s">
        <v>57</v>
      </c>
      <c r="X19" s="9" t="s">
        <v>125</v>
      </c>
    </row>
    <row r="20">
      <c r="A20" s="18" t="s">
        <v>47</v>
      </c>
      <c r="B20" s="13" t="s">
        <v>48</v>
      </c>
      <c r="C20" s="14" t="s">
        <v>126</v>
      </c>
      <c r="D20" s="13"/>
      <c r="E20" s="13" t="s">
        <v>127</v>
      </c>
      <c r="F20" s="13">
        <f>IFERROR(__xludf.DUMMYFUNCTION("IF(A20=""Poslanec"",'Анализ'!$B$2,1)*IF(A20=""Senator"",'Анализ'!$B$3,1)*IF(A20=""Europoslanec"",'Анализ'!$B$4,1)*IF(A20=""Jiny politik"",'Анализ'!$B$5,1)*IF(COUNTIF('Анализ'!$C$6:$I$6, B20) = 0, 'Анализ'!$B$6, 1)*IF(B20=""BEZPP"", 'Анализ'!$B$7, 1)*IF(RE"&amp;"GEXMATCH(D20, ""Praha""), 'Анализ'!$B$8, 1)*IF(COUNTIF('Анализ'!$C$9:$D$9, B20) &gt; 0, 'Анализ'!$B$9, 1)*IF(AND(G20=""Не известно"", K20&gt;0),'Анализ'!$B$10,1)*IF(AND(G20=""Не известно"", J20&gt;0, K20=0),'Анализ'!$B$11,1)*IF(AND(G20=""Против поправки"", L20&gt;1),"&amp;"'Анализ'!$B$12,1)*IF(O20&lt;&gt;"""",'Анализ'!$B$13,1)*IF(P20&lt;&gt;"""",'Анализ'!$B$14,1)*IF(Q20&lt;&gt;"""",'Анализ'!$B$15,1)*IF(R20&lt;&gt;"""",'Анализ'!$B$16,1)*IF(S20&lt;&gt;"""",'Анализ'!$B$17,1)*IF(T20&lt;&gt;"""",'Анализ'!$B$18,1)*IF(U20&lt;&gt;"""",'Анализ'!$B$19,1)*IF(COUNTIF(N20:U20, "&amp;"""MP"") &gt; 0, 'Анализ'!$B$20, 1)*IF(COUNTIF(N20:U20, ""P"") &gt; 0, 'Анализ'!$B$21, 1)"),1.1232)</f>
        <v>1.1232</v>
      </c>
      <c r="G20" s="18" t="str">
        <f t="shared" si="1"/>
        <v>Не известно</v>
      </c>
      <c r="H20" s="13">
        <f t="shared" si="2"/>
        <v>1</v>
      </c>
      <c r="I20" s="18">
        <f t="shared" si="3"/>
        <v>0</v>
      </c>
      <c r="J20" s="18">
        <f>COUNTIF('Отчеты'!D20:AC20, $J$1)</f>
        <v>1</v>
      </c>
      <c r="K20" s="18">
        <f>COUNTIF('Отчеты'!D20:AC20, $K$1)</f>
        <v>0</v>
      </c>
      <c r="L20" s="18">
        <f>COUNTIF('Отчеты'!D20:AC20, $L$1)</f>
        <v>0</v>
      </c>
      <c r="M20" s="18">
        <f>COUNTIF('Отчеты'!D20:AC20, $M$1)</f>
        <v>0</v>
      </c>
      <c r="N20" s="19"/>
      <c r="O20" s="19"/>
      <c r="P20" s="19"/>
      <c r="Q20" s="19"/>
      <c r="R20" s="19"/>
      <c r="S20" s="21" t="s">
        <v>83</v>
      </c>
      <c r="T20" s="19"/>
      <c r="U20" s="19"/>
      <c r="V20" s="20" t="s">
        <v>128</v>
      </c>
      <c r="W20" s="20" t="s">
        <v>57</v>
      </c>
      <c r="X20" s="9" t="s">
        <v>129</v>
      </c>
    </row>
    <row r="21">
      <c r="A21" s="18" t="s">
        <v>47</v>
      </c>
      <c r="B21" s="13" t="s">
        <v>48</v>
      </c>
      <c r="C21" s="14" t="s">
        <v>130</v>
      </c>
      <c r="D21" s="13"/>
      <c r="E21" s="13" t="s">
        <v>131</v>
      </c>
      <c r="F21" s="13">
        <f>IFERROR(__xludf.DUMMYFUNCTION("IF(A21=""Poslanec"",'Анализ'!$B$2,1)*IF(A21=""Senator"",'Анализ'!$B$3,1)*IF(A21=""Europoslanec"",'Анализ'!$B$4,1)*IF(A21=""Jiny politik"",'Анализ'!$B$5,1)*IF(COUNTIF('Анализ'!$C$6:$I$6, B21) = 0, 'Анализ'!$B$6, 1)*IF(B21=""BEZPP"", 'Анализ'!$B$7, 1)*IF(RE"&amp;"GEXMATCH(D21, ""Praha""), 'Анализ'!$B$8, 1)*IF(COUNTIF('Анализ'!$C$9:$D$9, B21) &gt; 0, 'Анализ'!$B$9, 1)*IF(AND(G21=""Не известно"", K21&gt;0),'Анализ'!$B$10,1)*IF(AND(G21=""Не известно"", J21&gt;0, K21=0),'Анализ'!$B$11,1)*IF(AND(G21=""Против поправки"", L21&gt;1),"&amp;"'Анализ'!$B$12,1)*IF(O21&lt;&gt;"""",'Анализ'!$B$13,1)*IF(P21&lt;&gt;"""",'Анализ'!$B$14,1)*IF(Q21&lt;&gt;"""",'Анализ'!$B$15,1)*IF(R21&lt;&gt;"""",'Анализ'!$B$16,1)*IF(S21&lt;&gt;"""",'Анализ'!$B$17,1)*IF(T21&lt;&gt;"""",'Анализ'!$B$18,1)*IF(U21&lt;&gt;"""",'Анализ'!$B$19,1)*IF(COUNTIF(N21:U21, "&amp;"""MP"") &gt; 0, 'Анализ'!$B$20, 1)*IF(COUNTIF(N21:U21, ""P"") &gt; 0, 'Анализ'!$B$21, 1)"),0.72)</f>
        <v>0.72</v>
      </c>
      <c r="G21" s="18" t="str">
        <f t="shared" si="1"/>
        <v>Не известно</v>
      </c>
      <c r="H21" s="13">
        <f t="shared" si="2"/>
        <v>1</v>
      </c>
      <c r="I21" s="18">
        <f t="shared" si="3"/>
        <v>0</v>
      </c>
      <c r="J21" s="18">
        <f>COUNTIF('Отчеты'!D21:AC21, $J$1)</f>
        <v>1</v>
      </c>
      <c r="K21" s="18">
        <f>COUNTIF('Отчеты'!D21:AC21, $K$1)</f>
        <v>0</v>
      </c>
      <c r="L21" s="18">
        <f>COUNTIF('Отчеты'!D21:AC21, $L$1)</f>
        <v>0</v>
      </c>
      <c r="M21" s="18">
        <f>COUNTIF('Отчеты'!D21:AC21, $M$1)</f>
        <v>0</v>
      </c>
      <c r="N21" s="19"/>
      <c r="O21" s="19"/>
      <c r="P21" s="19"/>
      <c r="Q21" s="19"/>
      <c r="R21" s="19"/>
      <c r="S21" s="19"/>
      <c r="T21" s="19"/>
      <c r="U21" s="19"/>
      <c r="V21" s="20" t="s">
        <v>132</v>
      </c>
      <c r="W21" s="20" t="s">
        <v>57</v>
      </c>
      <c r="X21" s="9" t="s">
        <v>133</v>
      </c>
    </row>
    <row r="22">
      <c r="A22" s="18" t="s">
        <v>47</v>
      </c>
      <c r="B22" s="13" t="s">
        <v>48</v>
      </c>
      <c r="C22" s="14" t="s">
        <v>134</v>
      </c>
      <c r="D22" s="13"/>
      <c r="E22" s="13" t="s">
        <v>135</v>
      </c>
      <c r="F22" s="13">
        <f>IFERROR(__xludf.DUMMYFUNCTION("IF(A22=""Poslanec"",'Анализ'!$B$2,1)*IF(A22=""Senator"",'Анализ'!$B$3,1)*IF(A22=""Europoslanec"",'Анализ'!$B$4,1)*IF(A22=""Jiny politik"",'Анализ'!$B$5,1)*IF(COUNTIF('Анализ'!$C$6:$I$6, B22) = 0, 'Анализ'!$B$6, 1)*IF(B22=""BEZPP"", 'Анализ'!$B$7, 1)*IF(RE"&amp;"GEXMATCH(D22, ""Praha""), 'Анализ'!$B$8, 1)*IF(COUNTIF('Анализ'!$C$9:$D$9, B22) &gt; 0, 'Анализ'!$B$9, 1)*IF(AND(G22=""Не известно"", K22&gt;0),'Анализ'!$B$10,1)*IF(AND(G22=""Не известно"", J22&gt;0, K22=0),'Анализ'!$B$11,1)*IF(AND(G22=""Против поправки"", L22&gt;1),"&amp;"'Анализ'!$B$12,1)*IF(O22&lt;&gt;"""",'Анализ'!$B$13,1)*IF(P22&lt;&gt;"""",'Анализ'!$B$14,1)*IF(Q22&lt;&gt;"""",'Анализ'!$B$15,1)*IF(R22&lt;&gt;"""",'Анализ'!$B$16,1)*IF(S22&lt;&gt;"""",'Анализ'!$B$17,1)*IF(T22&lt;&gt;"""",'Анализ'!$B$18,1)*IF(U22&lt;&gt;"""",'Анализ'!$B$19,1)*IF(COUNTIF(N22:U22, "&amp;"""MP"") &gt; 0, 'Анализ'!$B$20, 1)*IF(COUNTIF(N22:U22, ""P"") &gt; 0, 'Анализ'!$B$21, 1)"),0.72)</f>
        <v>0.72</v>
      </c>
      <c r="G22" s="18" t="str">
        <f t="shared" si="1"/>
        <v>Не известно</v>
      </c>
      <c r="H22" s="13">
        <f t="shared" si="2"/>
        <v>1</v>
      </c>
      <c r="I22" s="18">
        <f t="shared" si="3"/>
        <v>0</v>
      </c>
      <c r="J22" s="18">
        <f>COUNTIF('Отчеты'!D22:AC22, $J$1)</f>
        <v>1</v>
      </c>
      <c r="K22" s="18">
        <f>COUNTIF('Отчеты'!D22:AC22, $K$1)</f>
        <v>0</v>
      </c>
      <c r="L22" s="18">
        <f>COUNTIF('Отчеты'!D22:AC22, $L$1)</f>
        <v>0</v>
      </c>
      <c r="M22" s="18">
        <f>COUNTIF('Отчеты'!D22:AC22, $M$1)</f>
        <v>0</v>
      </c>
      <c r="N22" s="19"/>
      <c r="O22" s="19"/>
      <c r="P22" s="19"/>
      <c r="Q22" s="19"/>
      <c r="R22" s="19"/>
      <c r="S22" s="19"/>
      <c r="T22" s="19"/>
      <c r="U22" s="19"/>
      <c r="V22" s="20" t="s">
        <v>136</v>
      </c>
      <c r="W22" s="20" t="s">
        <v>57</v>
      </c>
      <c r="X22" s="9" t="s">
        <v>137</v>
      </c>
    </row>
    <row r="23">
      <c r="A23" s="18" t="s">
        <v>47</v>
      </c>
      <c r="B23" s="13" t="s">
        <v>48</v>
      </c>
      <c r="C23" s="14" t="s">
        <v>138</v>
      </c>
      <c r="D23" s="13"/>
      <c r="E23" s="13" t="s">
        <v>139</v>
      </c>
      <c r="F23" s="13">
        <f>IFERROR(__xludf.DUMMYFUNCTION("IF(A23=""Poslanec"",'Анализ'!$B$2,1)*IF(A23=""Senator"",'Анализ'!$B$3,1)*IF(A23=""Europoslanec"",'Анализ'!$B$4,1)*IF(A23=""Jiny politik"",'Анализ'!$B$5,1)*IF(COUNTIF('Анализ'!$C$6:$I$6, B23) = 0, 'Анализ'!$B$6, 1)*IF(B23=""BEZPP"", 'Анализ'!$B$7, 1)*IF(RE"&amp;"GEXMATCH(D23, ""Praha""), 'Анализ'!$B$8, 1)*IF(COUNTIF('Анализ'!$C$9:$D$9, B23) &gt; 0, 'Анализ'!$B$9, 1)*IF(AND(G23=""Не известно"", K23&gt;0),'Анализ'!$B$10,1)*IF(AND(G23=""Не известно"", J23&gt;0, K23=0),'Анализ'!$B$11,1)*IF(AND(G23=""Против поправки"", L23&gt;1),"&amp;"'Анализ'!$B$12,1)*IF(O23&lt;&gt;"""",'Анализ'!$B$13,1)*IF(P23&lt;&gt;"""",'Анализ'!$B$14,1)*IF(Q23&lt;&gt;"""",'Анализ'!$B$15,1)*IF(R23&lt;&gt;"""",'Анализ'!$B$16,1)*IF(S23&lt;&gt;"""",'Анализ'!$B$17,1)*IF(T23&lt;&gt;"""",'Анализ'!$B$18,1)*IF(U23&lt;&gt;"""",'Анализ'!$B$19,1)*IF(COUNTIF(N23:U23, "&amp;"""MP"") &gt; 0, 'Анализ'!$B$20, 1)*IF(COUNTIF(N23:U23, ""P"") &gt; 0, 'Анализ'!$B$21, 1)"),0.72)</f>
        <v>0.72</v>
      </c>
      <c r="G23" s="18" t="str">
        <f t="shared" si="1"/>
        <v>Не известно</v>
      </c>
      <c r="H23" s="13">
        <f t="shared" si="2"/>
        <v>1</v>
      </c>
      <c r="I23" s="18">
        <f t="shared" si="3"/>
        <v>0</v>
      </c>
      <c r="J23" s="18">
        <f>COUNTIF('Отчеты'!D23:AC23, $J$1)</f>
        <v>1</v>
      </c>
      <c r="K23" s="18">
        <f>COUNTIF('Отчеты'!D23:AC23, $K$1)</f>
        <v>0</v>
      </c>
      <c r="L23" s="18">
        <f>COUNTIF('Отчеты'!D23:AC23, $L$1)</f>
        <v>0</v>
      </c>
      <c r="M23" s="18">
        <f>COUNTIF('Отчеты'!D23:AC23, $M$1)</f>
        <v>0</v>
      </c>
      <c r="N23" s="19"/>
      <c r="O23" s="19"/>
      <c r="P23" s="19"/>
      <c r="Q23" s="19"/>
      <c r="R23" s="19"/>
      <c r="S23" s="19"/>
      <c r="T23" s="19"/>
      <c r="U23" s="19"/>
      <c r="V23" s="20" t="s">
        <v>140</v>
      </c>
      <c r="W23" s="20" t="s">
        <v>57</v>
      </c>
      <c r="X23" s="9" t="s">
        <v>141</v>
      </c>
    </row>
    <row r="24">
      <c r="A24" s="18" t="s">
        <v>47</v>
      </c>
      <c r="B24" s="13" t="s">
        <v>48</v>
      </c>
      <c r="C24" s="14" t="s">
        <v>142</v>
      </c>
      <c r="D24" s="13"/>
      <c r="E24" s="13" t="s">
        <v>143</v>
      </c>
      <c r="F24" s="13">
        <f>IFERROR(__xludf.DUMMYFUNCTION("IF(A24=""Poslanec"",'Анализ'!$B$2,1)*IF(A24=""Senator"",'Анализ'!$B$3,1)*IF(A24=""Europoslanec"",'Анализ'!$B$4,1)*IF(A24=""Jiny politik"",'Анализ'!$B$5,1)*IF(COUNTIF('Анализ'!$C$6:$I$6, B24) = 0, 'Анализ'!$B$6, 1)*IF(B24=""BEZPP"", 'Анализ'!$B$7, 1)*IF(RE"&amp;"GEXMATCH(D24, ""Praha""), 'Анализ'!$B$8, 1)*IF(COUNTIF('Анализ'!$C$9:$D$9, B24) &gt; 0, 'Анализ'!$B$9, 1)*IF(AND(G24=""Не известно"", K24&gt;0),'Анализ'!$B$10,1)*IF(AND(G24=""Не известно"", J24&gt;0, K24=0),'Анализ'!$B$11,1)*IF(AND(G24=""Против поправки"", L24&gt;1),"&amp;"'Анализ'!$B$12,1)*IF(O24&lt;&gt;"""",'Анализ'!$B$13,1)*IF(P24&lt;&gt;"""",'Анализ'!$B$14,1)*IF(Q24&lt;&gt;"""",'Анализ'!$B$15,1)*IF(R24&lt;&gt;"""",'Анализ'!$B$16,1)*IF(S24&lt;&gt;"""",'Анализ'!$B$17,1)*IF(T24&lt;&gt;"""",'Анализ'!$B$18,1)*IF(U24&lt;&gt;"""",'Анализ'!$B$19,1)*IF(COUNTIF(N24:U24, "&amp;"""MP"") &gt; 0, 'Анализ'!$B$20, 1)*IF(COUNTIF(N24:U24, ""P"") &gt; 0, 'Анализ'!$B$21, 1)"),0.72)</f>
        <v>0.72</v>
      </c>
      <c r="G24" s="18" t="str">
        <f t="shared" si="1"/>
        <v>Не известно</v>
      </c>
      <c r="H24" s="13">
        <f t="shared" si="2"/>
        <v>1</v>
      </c>
      <c r="I24" s="18">
        <f t="shared" si="3"/>
        <v>0</v>
      </c>
      <c r="J24" s="18">
        <f>COUNTIF('Отчеты'!D24:AC24, $J$1)</f>
        <v>1</v>
      </c>
      <c r="K24" s="18">
        <f>COUNTIF('Отчеты'!D24:AC24, $K$1)</f>
        <v>0</v>
      </c>
      <c r="L24" s="18">
        <f>COUNTIF('Отчеты'!D24:AC24, $L$1)</f>
        <v>0</v>
      </c>
      <c r="M24" s="18">
        <f>COUNTIF('Отчеты'!D24:AC24, $M$1)</f>
        <v>0</v>
      </c>
      <c r="N24" s="19"/>
      <c r="O24" s="19"/>
      <c r="P24" s="19"/>
      <c r="Q24" s="19"/>
      <c r="R24" s="19"/>
      <c r="S24" s="19"/>
      <c r="T24" s="19"/>
      <c r="U24" s="19"/>
      <c r="V24" s="20" t="s">
        <v>144</v>
      </c>
      <c r="W24" s="20" t="s">
        <v>57</v>
      </c>
      <c r="X24" s="9" t="s">
        <v>145</v>
      </c>
    </row>
    <row r="25">
      <c r="A25" s="18" t="s">
        <v>47</v>
      </c>
      <c r="B25" s="13" t="s">
        <v>48</v>
      </c>
      <c r="C25" s="14" t="s">
        <v>146</v>
      </c>
      <c r="D25" s="13"/>
      <c r="E25" s="13" t="s">
        <v>147</v>
      </c>
      <c r="F25" s="13">
        <f>IFERROR(__xludf.DUMMYFUNCTION("IF(A25=""Poslanec"",'Анализ'!$B$2,1)*IF(A25=""Senator"",'Анализ'!$B$3,1)*IF(A25=""Europoslanec"",'Анализ'!$B$4,1)*IF(A25=""Jiny politik"",'Анализ'!$B$5,1)*IF(COUNTIF('Анализ'!$C$6:$I$6, B25) = 0, 'Анализ'!$B$6, 1)*IF(B25=""BEZPP"", 'Анализ'!$B$7, 1)*IF(RE"&amp;"GEXMATCH(D25, ""Praha""), 'Анализ'!$B$8, 1)*IF(COUNTIF('Анализ'!$C$9:$D$9, B25) &gt; 0, 'Анализ'!$B$9, 1)*IF(AND(G25=""Не известно"", K25&gt;0),'Анализ'!$B$10,1)*IF(AND(G25=""Не известно"", J25&gt;0, K25=0),'Анализ'!$B$11,1)*IF(AND(G25=""Против поправки"", L25&gt;1),"&amp;"'Анализ'!$B$12,1)*IF(O25&lt;&gt;"""",'Анализ'!$B$13,1)*IF(P25&lt;&gt;"""",'Анализ'!$B$14,1)*IF(Q25&lt;&gt;"""",'Анализ'!$B$15,1)*IF(R25&lt;&gt;"""",'Анализ'!$B$16,1)*IF(S25&lt;&gt;"""",'Анализ'!$B$17,1)*IF(T25&lt;&gt;"""",'Анализ'!$B$18,1)*IF(U25&lt;&gt;"""",'Анализ'!$B$19,1)*IF(COUNTIF(N25:U25, "&amp;"""MP"") &gt; 0, 'Анализ'!$B$20, 1)*IF(COUNTIF(N25:U25, ""P"") &gt; 0, 'Анализ'!$B$21, 1)"),0.72)</f>
        <v>0.72</v>
      </c>
      <c r="G25" s="18" t="str">
        <f t="shared" si="1"/>
        <v>Не известно</v>
      </c>
      <c r="H25" s="13">
        <f t="shared" si="2"/>
        <v>1</v>
      </c>
      <c r="I25" s="18">
        <f t="shared" si="3"/>
        <v>0</v>
      </c>
      <c r="J25" s="18">
        <f>COUNTIF('Отчеты'!D25:AC25, $J$1)</f>
        <v>1</v>
      </c>
      <c r="K25" s="18">
        <f>COUNTIF('Отчеты'!D25:AC25, $K$1)</f>
        <v>0</v>
      </c>
      <c r="L25" s="18">
        <f>COUNTIF('Отчеты'!D25:AC25, $L$1)</f>
        <v>0</v>
      </c>
      <c r="M25" s="18">
        <f>COUNTIF('Отчеты'!D25:AC25, $M$1)</f>
        <v>0</v>
      </c>
      <c r="N25" s="19"/>
      <c r="O25" s="19"/>
      <c r="P25" s="19"/>
      <c r="Q25" s="19"/>
      <c r="R25" s="19"/>
      <c r="S25" s="19"/>
      <c r="T25" s="19"/>
      <c r="U25" s="19"/>
      <c r="V25" s="20" t="s">
        <v>148</v>
      </c>
      <c r="W25" s="20" t="s">
        <v>57</v>
      </c>
      <c r="X25" s="9" t="s">
        <v>149</v>
      </c>
    </row>
    <row r="26">
      <c r="A26" s="18" t="s">
        <v>47</v>
      </c>
      <c r="B26" s="13" t="s">
        <v>48</v>
      </c>
      <c r="C26" s="14" t="s">
        <v>150</v>
      </c>
      <c r="D26" s="13"/>
      <c r="E26" s="13" t="s">
        <v>151</v>
      </c>
      <c r="F26" s="13">
        <f>IFERROR(__xludf.DUMMYFUNCTION("IF(A26=""Poslanec"",'Анализ'!$B$2,1)*IF(A26=""Senator"",'Анализ'!$B$3,1)*IF(A26=""Europoslanec"",'Анализ'!$B$4,1)*IF(A26=""Jiny politik"",'Анализ'!$B$5,1)*IF(COUNTIF('Анализ'!$C$6:$I$6, B26) = 0, 'Анализ'!$B$6, 1)*IF(B26=""BEZPP"", 'Анализ'!$B$7, 1)*IF(RE"&amp;"GEXMATCH(D26, ""Praha""), 'Анализ'!$B$8, 1)*IF(COUNTIF('Анализ'!$C$9:$D$9, B26) &gt; 0, 'Анализ'!$B$9, 1)*IF(AND(G26=""Не известно"", K26&gt;0),'Анализ'!$B$10,1)*IF(AND(G26=""Не известно"", J26&gt;0, K26=0),'Анализ'!$B$11,1)*IF(AND(G26=""Против поправки"", L26&gt;1),"&amp;"'Анализ'!$B$12,1)*IF(O26&lt;&gt;"""",'Анализ'!$B$13,1)*IF(P26&lt;&gt;"""",'Анализ'!$B$14,1)*IF(Q26&lt;&gt;"""",'Анализ'!$B$15,1)*IF(R26&lt;&gt;"""",'Анализ'!$B$16,1)*IF(S26&lt;&gt;"""",'Анализ'!$B$17,1)*IF(T26&lt;&gt;"""",'Анализ'!$B$18,1)*IF(U26&lt;&gt;"""",'Анализ'!$B$19,1)*IF(COUNTIF(N26:U26, "&amp;"""MP"") &gt; 0, 'Анализ'!$B$20, 1)*IF(COUNTIF(N26:U26, ""P"") &gt; 0, 'Анализ'!$B$21, 1)"),0.72)</f>
        <v>0.72</v>
      </c>
      <c r="G26" s="18" t="str">
        <f t="shared" si="1"/>
        <v>Не известно</v>
      </c>
      <c r="H26" s="13">
        <f t="shared" si="2"/>
        <v>1</v>
      </c>
      <c r="I26" s="18">
        <f t="shared" si="3"/>
        <v>0</v>
      </c>
      <c r="J26" s="18">
        <f>COUNTIF('Отчеты'!D26:AC26, $J$1)</f>
        <v>1</v>
      </c>
      <c r="K26" s="18">
        <f>COUNTIF('Отчеты'!D26:AC26, $K$1)</f>
        <v>0</v>
      </c>
      <c r="L26" s="18">
        <f>COUNTIF('Отчеты'!D26:AC26, $L$1)</f>
        <v>0</v>
      </c>
      <c r="M26" s="18">
        <f>COUNTIF('Отчеты'!D26:AC26, $M$1)</f>
        <v>0</v>
      </c>
      <c r="N26" s="21" t="s">
        <v>78</v>
      </c>
      <c r="O26" s="19"/>
      <c r="P26" s="19"/>
      <c r="Q26" s="19"/>
      <c r="R26" s="19"/>
      <c r="S26" s="19"/>
      <c r="T26" s="19"/>
      <c r="U26" s="19"/>
      <c r="V26" s="20" t="s">
        <v>152</v>
      </c>
      <c r="W26" s="20" t="s">
        <v>52</v>
      </c>
      <c r="X26" s="9" t="s">
        <v>153</v>
      </c>
    </row>
    <row r="27">
      <c r="A27" s="18" t="s">
        <v>47</v>
      </c>
      <c r="B27" s="13" t="s">
        <v>48</v>
      </c>
      <c r="C27" s="14" t="s">
        <v>154</v>
      </c>
      <c r="D27" s="13"/>
      <c r="E27" s="13" t="s">
        <v>155</v>
      </c>
      <c r="F27" s="13">
        <f>IFERROR(__xludf.DUMMYFUNCTION("IF(A27=""Poslanec"",'Анализ'!$B$2,1)*IF(A27=""Senator"",'Анализ'!$B$3,1)*IF(A27=""Europoslanec"",'Анализ'!$B$4,1)*IF(A27=""Jiny politik"",'Анализ'!$B$5,1)*IF(COUNTIF('Анализ'!$C$6:$I$6, B27) = 0, 'Анализ'!$B$6, 1)*IF(B27=""BEZPP"", 'Анализ'!$B$7, 1)*IF(RE"&amp;"GEXMATCH(D27, ""Praha""), 'Анализ'!$B$8, 1)*IF(COUNTIF('Анализ'!$C$9:$D$9, B27) &gt; 0, 'Анализ'!$B$9, 1)*IF(AND(G27=""Не известно"", K27&gt;0),'Анализ'!$B$10,1)*IF(AND(G27=""Не известно"", J27&gt;0, K27=0),'Анализ'!$B$11,1)*IF(AND(G27=""Против поправки"", L27&gt;1),"&amp;"'Анализ'!$B$12,1)*IF(O27&lt;&gt;"""",'Анализ'!$B$13,1)*IF(P27&lt;&gt;"""",'Анализ'!$B$14,1)*IF(Q27&lt;&gt;"""",'Анализ'!$B$15,1)*IF(R27&lt;&gt;"""",'Анализ'!$B$16,1)*IF(S27&lt;&gt;"""",'Анализ'!$B$17,1)*IF(T27&lt;&gt;"""",'Анализ'!$B$18,1)*IF(U27&lt;&gt;"""",'Анализ'!$B$19,1)*IF(COUNTIF(N27:U27, "&amp;"""MP"") &gt; 0, 'Анализ'!$B$20, 1)*IF(COUNTIF(N27:U27, ""P"") &gt; 0, 'Анализ'!$B$21, 1)"),1.3305600000000002)</f>
        <v>1.33056</v>
      </c>
      <c r="G27" s="18" t="str">
        <f t="shared" si="1"/>
        <v>Не известно</v>
      </c>
      <c r="H27" s="13">
        <f t="shared" si="2"/>
        <v>1</v>
      </c>
      <c r="I27" s="18">
        <f t="shared" si="3"/>
        <v>0</v>
      </c>
      <c r="J27" s="18">
        <f>COUNTIF('Отчеты'!D27:AC27, $J$1)</f>
        <v>1</v>
      </c>
      <c r="K27" s="18">
        <f>COUNTIF('Отчеты'!D27:AC27, $K$1)</f>
        <v>0</v>
      </c>
      <c r="L27" s="18">
        <f>COUNTIF('Отчеты'!D27:AC27, $L$1)</f>
        <v>0</v>
      </c>
      <c r="M27" s="18">
        <f>COUNTIF('Отчеты'!D27:AC27, $M$1)</f>
        <v>0</v>
      </c>
      <c r="N27" s="19"/>
      <c r="O27" s="19"/>
      <c r="P27" s="19"/>
      <c r="Q27" s="21" t="s">
        <v>78</v>
      </c>
      <c r="R27" s="19"/>
      <c r="S27" s="19"/>
      <c r="T27" s="19"/>
      <c r="U27" s="21" t="s">
        <v>156</v>
      </c>
      <c r="V27" s="20" t="s">
        <v>157</v>
      </c>
      <c r="W27" s="20" t="s">
        <v>57</v>
      </c>
      <c r="X27" s="9" t="s">
        <v>158</v>
      </c>
    </row>
    <row r="28">
      <c r="A28" s="18" t="s">
        <v>47</v>
      </c>
      <c r="B28" s="13" t="s">
        <v>48</v>
      </c>
      <c r="C28" s="14" t="s">
        <v>159</v>
      </c>
      <c r="D28" s="13"/>
      <c r="E28" s="13" t="s">
        <v>160</v>
      </c>
      <c r="F28" s="13">
        <f>IFERROR(__xludf.DUMMYFUNCTION("IF(A28=""Poslanec"",'Анализ'!$B$2,1)*IF(A28=""Senator"",'Анализ'!$B$3,1)*IF(A28=""Europoslanec"",'Анализ'!$B$4,1)*IF(A28=""Jiny politik"",'Анализ'!$B$5,1)*IF(COUNTIF('Анализ'!$C$6:$I$6, B28) = 0, 'Анализ'!$B$6, 1)*IF(B28=""BEZPP"", 'Анализ'!$B$7, 1)*IF(RE"&amp;"GEXMATCH(D28, ""Praha""), 'Анализ'!$B$8, 1)*IF(COUNTIF('Анализ'!$C$9:$D$9, B28) &gt; 0, 'Анализ'!$B$9, 1)*IF(AND(G28=""Не известно"", K28&gt;0),'Анализ'!$B$10,1)*IF(AND(G28=""Не известно"", J28&gt;0, K28=0),'Анализ'!$B$11,1)*IF(AND(G28=""Против поправки"", L28&gt;1),"&amp;"'Анализ'!$B$12,1)*IF(O28&lt;&gt;"""",'Анализ'!$B$13,1)*IF(P28&lt;&gt;"""",'Анализ'!$B$14,1)*IF(Q28&lt;&gt;"""",'Анализ'!$B$15,1)*IF(R28&lt;&gt;"""",'Анализ'!$B$16,1)*IF(S28&lt;&gt;"""",'Анализ'!$B$17,1)*IF(T28&lt;&gt;"""",'Анализ'!$B$18,1)*IF(U28&lt;&gt;"""",'Анализ'!$B$19,1)*IF(COUNTIF(N28:U28, "&amp;"""MP"") &gt; 0, 'Анализ'!$B$20, 1)*IF(COUNTIF(N28:U28, ""P"") &gt; 0, 'Анализ'!$B$21, 1)"),0.72)</f>
        <v>0.72</v>
      </c>
      <c r="G28" s="18" t="str">
        <f t="shared" si="1"/>
        <v>Не известно</v>
      </c>
      <c r="H28" s="13">
        <f t="shared" si="2"/>
        <v>1</v>
      </c>
      <c r="I28" s="18">
        <f t="shared" si="3"/>
        <v>0</v>
      </c>
      <c r="J28" s="18">
        <f>COUNTIF('Отчеты'!D28:AC28, $J$1)</f>
        <v>1</v>
      </c>
      <c r="K28" s="18">
        <f>COUNTIF('Отчеты'!D28:AC28, $K$1)</f>
        <v>0</v>
      </c>
      <c r="L28" s="18">
        <f>COUNTIF('Отчеты'!D28:AC28, $L$1)</f>
        <v>0</v>
      </c>
      <c r="M28" s="18">
        <f>COUNTIF('Отчеты'!D28:AC28, $M$1)</f>
        <v>0</v>
      </c>
      <c r="N28" s="19"/>
      <c r="O28" s="19"/>
      <c r="P28" s="19"/>
      <c r="Q28" s="19"/>
      <c r="R28" s="19"/>
      <c r="S28" s="19"/>
      <c r="T28" s="19"/>
      <c r="U28" s="19"/>
      <c r="V28" s="20" t="s">
        <v>161</v>
      </c>
      <c r="W28" s="20" t="s">
        <v>57</v>
      </c>
      <c r="X28" s="9" t="s">
        <v>162</v>
      </c>
    </row>
    <row r="29">
      <c r="A29" s="18" t="s">
        <v>47</v>
      </c>
      <c r="B29" s="13" t="s">
        <v>48</v>
      </c>
      <c r="C29" s="14" t="s">
        <v>163</v>
      </c>
      <c r="D29" s="13"/>
      <c r="E29" s="13" t="s">
        <v>164</v>
      </c>
      <c r="F29" s="13">
        <f>IFERROR(__xludf.DUMMYFUNCTION("IF(A29=""Poslanec"",'Анализ'!$B$2,1)*IF(A29=""Senator"",'Анализ'!$B$3,1)*IF(A29=""Europoslanec"",'Анализ'!$B$4,1)*IF(A29=""Jiny politik"",'Анализ'!$B$5,1)*IF(COUNTIF('Анализ'!$C$6:$I$6, B29) = 0, 'Анализ'!$B$6, 1)*IF(B29=""BEZPP"", 'Анализ'!$B$7, 1)*IF(RE"&amp;"GEXMATCH(D29, ""Praha""), 'Анализ'!$B$8, 1)*IF(COUNTIF('Анализ'!$C$9:$D$9, B29) &gt; 0, 'Анализ'!$B$9, 1)*IF(AND(G29=""Не известно"", K29&gt;0),'Анализ'!$B$10,1)*IF(AND(G29=""Не известно"", J29&gt;0, K29=0),'Анализ'!$B$11,1)*IF(AND(G29=""Против поправки"", L29&gt;1),"&amp;"'Анализ'!$B$12,1)*IF(O29&lt;&gt;"""",'Анализ'!$B$13,1)*IF(P29&lt;&gt;"""",'Анализ'!$B$14,1)*IF(Q29&lt;&gt;"""",'Анализ'!$B$15,1)*IF(R29&lt;&gt;"""",'Анализ'!$B$16,1)*IF(S29&lt;&gt;"""",'Анализ'!$B$17,1)*IF(T29&lt;&gt;"""",'Анализ'!$B$18,1)*IF(U29&lt;&gt;"""",'Анализ'!$B$19,1)*IF(COUNTIF(N29:U29, "&amp;"""MP"") &gt; 0, 'Анализ'!$B$20, 1)*IF(COUNTIF(N29:U29, ""P"") &gt; 0, 'Анализ'!$B$21, 1)"),0.72)</f>
        <v>0.72</v>
      </c>
      <c r="G29" s="18" t="str">
        <f t="shared" si="1"/>
        <v>Не известно</v>
      </c>
      <c r="H29" s="13">
        <f t="shared" si="2"/>
        <v>1</v>
      </c>
      <c r="I29" s="18">
        <f t="shared" si="3"/>
        <v>0</v>
      </c>
      <c r="J29" s="18">
        <f>COUNTIF('Отчеты'!D29:AC29, $J$1)</f>
        <v>1</v>
      </c>
      <c r="K29" s="18">
        <f>COUNTIF('Отчеты'!D29:AC29, $K$1)</f>
        <v>0</v>
      </c>
      <c r="L29" s="18">
        <f>COUNTIF('Отчеты'!D29:AC29, $L$1)</f>
        <v>0</v>
      </c>
      <c r="M29" s="18">
        <f>COUNTIF('Отчеты'!D29:AC29, $M$1)</f>
        <v>0</v>
      </c>
      <c r="N29" s="19"/>
      <c r="O29" s="19"/>
      <c r="P29" s="19"/>
      <c r="Q29" s="19"/>
      <c r="R29" s="19"/>
      <c r="S29" s="19"/>
      <c r="T29" s="19"/>
      <c r="U29" s="19"/>
      <c r="V29" s="20" t="s">
        <v>165</v>
      </c>
      <c r="W29" s="20" t="s">
        <v>57</v>
      </c>
      <c r="X29" s="9" t="s">
        <v>166</v>
      </c>
    </row>
    <row r="30">
      <c r="A30" s="18" t="s">
        <v>47</v>
      </c>
      <c r="B30" s="13" t="s">
        <v>48</v>
      </c>
      <c r="C30" s="14" t="s">
        <v>167</v>
      </c>
      <c r="D30" s="18" t="s">
        <v>168</v>
      </c>
      <c r="E30" s="13" t="s">
        <v>169</v>
      </c>
      <c r="F30" s="13">
        <f>IFERROR(__xludf.DUMMYFUNCTION("IF(A30=""Poslanec"",'Анализ'!$B$2,1)*IF(A30=""Senator"",'Анализ'!$B$3,1)*IF(A30=""Europoslanec"",'Анализ'!$B$4,1)*IF(A30=""Jiny politik"",'Анализ'!$B$5,1)*IF(COUNTIF('Анализ'!$C$6:$I$6, B30) = 0, 'Анализ'!$B$6, 1)*IF(B30=""BEZPP"", 'Анализ'!$B$7, 1)*IF(RE"&amp;"GEXMATCH(D30, ""Praha""), 'Анализ'!$B$8, 1)*IF(COUNTIF('Анализ'!$C$9:$D$9, B30) &gt; 0, 'Анализ'!$B$9, 1)*IF(AND(G30=""Не известно"", K30&gt;0),'Анализ'!$B$10,1)*IF(AND(G30=""Не известно"", J30&gt;0, K30=0),'Анализ'!$B$11,1)*IF(AND(G30=""Против поправки"", L30&gt;1),"&amp;"'Анализ'!$B$12,1)*IF(O30&lt;&gt;"""",'Анализ'!$B$13,1)*IF(P30&lt;&gt;"""",'Анализ'!$B$14,1)*IF(Q30&lt;&gt;"""",'Анализ'!$B$15,1)*IF(R30&lt;&gt;"""",'Анализ'!$B$16,1)*IF(S30&lt;&gt;"""",'Анализ'!$B$17,1)*IF(T30&lt;&gt;"""",'Анализ'!$B$18,1)*IF(U30&lt;&gt;"""",'Анализ'!$B$19,1)*IF(COUNTIF(N30:U30, "&amp;"""MP"") &gt; 0, 'Анализ'!$B$20, 1)*IF(COUNTIF(N30:U30, ""P"") &gt; 0, 'Анализ'!$B$21, 1)"),1.08)</f>
        <v>1.08</v>
      </c>
      <c r="G30" s="18" t="str">
        <f t="shared" si="1"/>
        <v>Не известно</v>
      </c>
      <c r="H30" s="13">
        <f t="shared" si="2"/>
        <v>1</v>
      </c>
      <c r="I30" s="18">
        <f t="shared" si="3"/>
        <v>0</v>
      </c>
      <c r="J30" s="18">
        <f>COUNTIF('Отчеты'!D30:AC30, $J$1)</f>
        <v>1</v>
      </c>
      <c r="K30" s="18">
        <f>COUNTIF('Отчеты'!D30:AC30, $K$1)</f>
        <v>0</v>
      </c>
      <c r="L30" s="18">
        <f>COUNTIF('Отчеты'!D30:AC30, $L$1)</f>
        <v>0</v>
      </c>
      <c r="M30" s="18">
        <f>COUNTIF('Отчеты'!D30:AC30, $M$1)</f>
        <v>0</v>
      </c>
      <c r="N30" s="19"/>
      <c r="O30" s="19"/>
      <c r="P30" s="19"/>
      <c r="Q30" s="19"/>
      <c r="R30" s="21" t="s">
        <v>78</v>
      </c>
      <c r="S30" s="19"/>
      <c r="T30" s="19"/>
      <c r="U30" s="19"/>
      <c r="V30" s="20" t="s">
        <v>170</v>
      </c>
      <c r="W30" s="20" t="s">
        <v>57</v>
      </c>
      <c r="X30" s="9" t="s">
        <v>171</v>
      </c>
    </row>
    <row r="31">
      <c r="A31" s="18" t="s">
        <v>47</v>
      </c>
      <c r="B31" s="13" t="s">
        <v>48</v>
      </c>
      <c r="C31" s="14" t="s">
        <v>172</v>
      </c>
      <c r="D31" s="13"/>
      <c r="E31" s="13" t="s">
        <v>173</v>
      </c>
      <c r="F31" s="13">
        <f>IFERROR(__xludf.DUMMYFUNCTION("IF(A31=""Poslanec"",'Анализ'!$B$2,1)*IF(A31=""Senator"",'Анализ'!$B$3,1)*IF(A31=""Europoslanec"",'Анализ'!$B$4,1)*IF(A31=""Jiny politik"",'Анализ'!$B$5,1)*IF(COUNTIF('Анализ'!$C$6:$I$6, B31) = 0, 'Анализ'!$B$6, 1)*IF(B31=""BEZPP"", 'Анализ'!$B$7, 1)*IF(RE"&amp;"GEXMATCH(D31, ""Praha""), 'Анализ'!$B$8, 1)*IF(COUNTIF('Анализ'!$C$9:$D$9, B31) &gt; 0, 'Анализ'!$B$9, 1)*IF(AND(G31=""Не известно"", K31&gt;0),'Анализ'!$B$10,1)*IF(AND(G31=""Не известно"", J31&gt;0, K31=0),'Анализ'!$B$11,1)*IF(AND(G31=""Против поправки"", L31&gt;1),"&amp;"'Анализ'!$B$12,1)*IF(O31&lt;&gt;"""",'Анализ'!$B$13,1)*IF(P31&lt;&gt;"""",'Анализ'!$B$14,1)*IF(Q31&lt;&gt;"""",'Анализ'!$B$15,1)*IF(R31&lt;&gt;"""",'Анализ'!$B$16,1)*IF(S31&lt;&gt;"""",'Анализ'!$B$17,1)*IF(T31&lt;&gt;"""",'Анализ'!$B$18,1)*IF(U31&lt;&gt;"""",'Анализ'!$B$19,1)*IF(COUNTIF(N31:U31, "&amp;"""MP"") &gt; 0, 'Анализ'!$B$20, 1)*IF(COUNTIF(N31:U31, ""P"") &gt; 0, 'Анализ'!$B$21, 1)"),0.6)</f>
        <v>0.6</v>
      </c>
      <c r="G31" s="18" t="str">
        <f t="shared" si="1"/>
        <v>Против поправки</v>
      </c>
      <c r="H31" s="13">
        <f t="shared" si="2"/>
        <v>1</v>
      </c>
      <c r="I31" s="18">
        <f t="shared" si="3"/>
        <v>1</v>
      </c>
      <c r="J31" s="18">
        <f>COUNTIF('Отчеты'!D31:AC31, $J$1)</f>
        <v>0</v>
      </c>
      <c r="K31" s="18">
        <f>COUNTIF('Отчеты'!D31:AC31, $K$1)</f>
        <v>0</v>
      </c>
      <c r="L31" s="18">
        <f>COUNTIF('Отчеты'!D31:AC31, $L$1)</f>
        <v>1</v>
      </c>
      <c r="M31" s="18">
        <f>COUNTIF('Отчеты'!D31:AC31, $M$1)</f>
        <v>0</v>
      </c>
      <c r="N31" s="19"/>
      <c r="O31" s="19"/>
      <c r="P31" s="19"/>
      <c r="Q31" s="19"/>
      <c r="R31" s="19"/>
      <c r="S31" s="19"/>
      <c r="T31" s="19"/>
      <c r="U31" s="19"/>
      <c r="V31" s="20" t="s">
        <v>174</v>
      </c>
      <c r="W31" s="20" t="s">
        <v>57</v>
      </c>
      <c r="X31" s="9" t="s">
        <v>175</v>
      </c>
    </row>
    <row r="32">
      <c r="A32" s="18" t="s">
        <v>47</v>
      </c>
      <c r="B32" s="13" t="s">
        <v>48</v>
      </c>
      <c r="C32" s="14" t="s">
        <v>176</v>
      </c>
      <c r="D32" s="13"/>
      <c r="E32" s="13" t="s">
        <v>177</v>
      </c>
      <c r="F32" s="13">
        <f>IFERROR(__xludf.DUMMYFUNCTION("IF(A32=""Poslanec"",'Анализ'!$B$2,1)*IF(A32=""Senator"",'Анализ'!$B$3,1)*IF(A32=""Europoslanec"",'Анализ'!$B$4,1)*IF(A32=""Jiny politik"",'Анализ'!$B$5,1)*IF(COUNTIF('Анализ'!$C$6:$I$6, B32) = 0, 'Анализ'!$B$6, 1)*IF(B32=""BEZPP"", 'Анализ'!$B$7, 1)*IF(RE"&amp;"GEXMATCH(D32, ""Praha""), 'Анализ'!$B$8, 1)*IF(COUNTIF('Анализ'!$C$9:$D$9, B32) &gt; 0, 'Анализ'!$B$9, 1)*IF(AND(G32=""Не известно"", K32&gt;0),'Анализ'!$B$10,1)*IF(AND(G32=""Не известно"", J32&gt;0, K32=0),'Анализ'!$B$11,1)*IF(AND(G32=""Против поправки"", L32&gt;1),"&amp;"'Анализ'!$B$12,1)*IF(O32&lt;&gt;"""",'Анализ'!$B$13,1)*IF(P32&lt;&gt;"""",'Анализ'!$B$14,1)*IF(Q32&lt;&gt;"""",'Анализ'!$B$15,1)*IF(R32&lt;&gt;"""",'Анализ'!$B$16,1)*IF(S32&lt;&gt;"""",'Анализ'!$B$17,1)*IF(T32&lt;&gt;"""",'Анализ'!$B$18,1)*IF(U32&lt;&gt;"""",'Анализ'!$B$19,1)*IF(COUNTIF(N32:U32, "&amp;"""MP"") &gt; 0, 'Анализ'!$B$20, 1)*IF(COUNTIF(N32:U32, ""P"") &gt; 0, 'Анализ'!$B$21, 1)"),0.864)</f>
        <v>0.864</v>
      </c>
      <c r="G32" s="18" t="str">
        <f t="shared" si="1"/>
        <v>Не известно</v>
      </c>
      <c r="H32" s="13">
        <f t="shared" si="2"/>
        <v>1</v>
      </c>
      <c r="I32" s="18">
        <f t="shared" si="3"/>
        <v>0</v>
      </c>
      <c r="J32" s="18">
        <f>COUNTIF('Отчеты'!D32:AC32, $J$1)</f>
        <v>1</v>
      </c>
      <c r="K32" s="18">
        <f>COUNTIF('Отчеты'!D32:AC32, $K$1)</f>
        <v>0</v>
      </c>
      <c r="L32" s="18">
        <f>COUNTIF('Отчеты'!D32:AC32, $L$1)</f>
        <v>0</v>
      </c>
      <c r="M32" s="18">
        <f>COUNTIF('Отчеты'!D32:AC32, $M$1)</f>
        <v>0</v>
      </c>
      <c r="N32" s="19"/>
      <c r="O32" s="19"/>
      <c r="P32" s="19"/>
      <c r="Q32" s="19"/>
      <c r="R32" s="19"/>
      <c r="S32" s="19"/>
      <c r="T32" s="19"/>
      <c r="U32" s="21" t="s">
        <v>78</v>
      </c>
      <c r="V32" s="20" t="s">
        <v>178</v>
      </c>
      <c r="W32" s="20" t="s">
        <v>57</v>
      </c>
      <c r="X32" s="9" t="s">
        <v>179</v>
      </c>
    </row>
    <row r="33">
      <c r="A33" s="18" t="s">
        <v>47</v>
      </c>
      <c r="B33" s="13" t="s">
        <v>48</v>
      </c>
      <c r="C33" s="14" t="s">
        <v>180</v>
      </c>
      <c r="D33" s="13"/>
      <c r="E33" s="13" t="s">
        <v>181</v>
      </c>
      <c r="F33" s="13">
        <f>IFERROR(__xludf.DUMMYFUNCTION("IF(A33=""Poslanec"",'Анализ'!$B$2,1)*IF(A33=""Senator"",'Анализ'!$B$3,1)*IF(A33=""Europoslanec"",'Анализ'!$B$4,1)*IF(A33=""Jiny politik"",'Анализ'!$B$5,1)*IF(COUNTIF('Анализ'!$C$6:$I$6, B33) = 0, 'Анализ'!$B$6, 1)*IF(B33=""BEZPP"", 'Анализ'!$B$7, 1)*IF(RE"&amp;"GEXMATCH(D33, ""Praha""), 'Анализ'!$B$8, 1)*IF(COUNTIF('Анализ'!$C$9:$D$9, B33) &gt; 0, 'Анализ'!$B$9, 1)*IF(AND(G33=""Не известно"", K33&gt;0),'Анализ'!$B$10,1)*IF(AND(G33=""Не известно"", J33&gt;0, K33=0),'Анализ'!$B$11,1)*IF(AND(G33=""Против поправки"", L33&gt;1),"&amp;"'Анализ'!$B$12,1)*IF(O33&lt;&gt;"""",'Анализ'!$B$13,1)*IF(P33&lt;&gt;"""",'Анализ'!$B$14,1)*IF(Q33&lt;&gt;"""",'Анализ'!$B$15,1)*IF(R33&lt;&gt;"""",'Анализ'!$B$16,1)*IF(S33&lt;&gt;"""",'Анализ'!$B$17,1)*IF(T33&lt;&gt;"""",'Анализ'!$B$18,1)*IF(U33&lt;&gt;"""",'Анализ'!$B$19,1)*IF(COUNTIF(N33:U33, "&amp;"""MP"") &gt; 0, 'Анализ'!$B$20, 1)*IF(COUNTIF(N33:U33, ""P"") &gt; 0, 'Анализ'!$B$21, 1)"),0.72)</f>
        <v>0.72</v>
      </c>
      <c r="G33" s="18" t="str">
        <f t="shared" si="1"/>
        <v>Не известно</v>
      </c>
      <c r="H33" s="13">
        <f t="shared" si="2"/>
        <v>1</v>
      </c>
      <c r="I33" s="18">
        <f t="shared" si="3"/>
        <v>0</v>
      </c>
      <c r="J33" s="18">
        <f>COUNTIF('Отчеты'!D33:AC33, $J$1)</f>
        <v>1</v>
      </c>
      <c r="K33" s="18">
        <f>COUNTIF('Отчеты'!D33:AC33, $K$1)</f>
        <v>0</v>
      </c>
      <c r="L33" s="18">
        <f>COUNTIF('Отчеты'!D33:AC33, $L$1)</f>
        <v>0</v>
      </c>
      <c r="M33" s="18">
        <f>COUNTIF('Отчеты'!D33:AC33, $M$1)</f>
        <v>0</v>
      </c>
      <c r="N33" s="19"/>
      <c r="O33" s="19"/>
      <c r="P33" s="19"/>
      <c r="Q33" s="19"/>
      <c r="R33" s="19"/>
      <c r="S33" s="19"/>
      <c r="T33" s="19"/>
      <c r="U33" s="19"/>
      <c r="V33" s="20" t="s">
        <v>182</v>
      </c>
      <c r="W33" s="20" t="s">
        <v>57</v>
      </c>
      <c r="X33" s="9" t="s">
        <v>183</v>
      </c>
    </row>
    <row r="34">
      <c r="A34" s="18" t="s">
        <v>47</v>
      </c>
      <c r="B34" s="13" t="s">
        <v>48</v>
      </c>
      <c r="C34" s="14" t="s">
        <v>184</v>
      </c>
      <c r="D34" s="18" t="s">
        <v>168</v>
      </c>
      <c r="E34" s="13" t="s">
        <v>185</v>
      </c>
      <c r="F34" s="13">
        <f>IFERROR(__xludf.DUMMYFUNCTION("IF(A34=""Poslanec"",'Анализ'!$B$2,1)*IF(A34=""Senator"",'Анализ'!$B$3,1)*IF(A34=""Europoslanec"",'Анализ'!$B$4,1)*IF(A34=""Jiny politik"",'Анализ'!$B$5,1)*IF(COUNTIF('Анализ'!$C$6:$I$6, B34) = 0, 'Анализ'!$B$6, 1)*IF(B34=""BEZPP"", 'Анализ'!$B$7, 1)*IF(RE"&amp;"GEXMATCH(D34, ""Praha""), 'Анализ'!$B$8, 1)*IF(COUNTIF('Анализ'!$C$9:$D$9, B34) &gt; 0, 'Анализ'!$B$9, 1)*IF(AND(G34=""Не известно"", K34&gt;0),'Анализ'!$B$10,1)*IF(AND(G34=""Не известно"", J34&gt;0, K34=0),'Анализ'!$B$11,1)*IF(AND(G34=""Против поправки"", L34&gt;1),"&amp;"'Анализ'!$B$12,1)*IF(O34&lt;&gt;"""",'Анализ'!$B$13,1)*IF(P34&lt;&gt;"""",'Анализ'!$B$14,1)*IF(Q34&lt;&gt;"""",'Анализ'!$B$15,1)*IF(R34&lt;&gt;"""",'Анализ'!$B$16,1)*IF(S34&lt;&gt;"""",'Анализ'!$B$17,1)*IF(T34&lt;&gt;"""",'Анализ'!$B$18,1)*IF(U34&lt;&gt;"""",'Анализ'!$B$19,1)*IF(COUNTIF(N34:U34, "&amp;"""MP"") &gt; 0, 'Анализ'!$B$20, 1)*IF(COUNTIF(N34:U34, ""P"") &gt; 0, 'Анализ'!$B$21, 1)"),1.08)</f>
        <v>1.08</v>
      </c>
      <c r="G34" s="18" t="str">
        <f t="shared" si="1"/>
        <v>Не известно</v>
      </c>
      <c r="H34" s="13">
        <f t="shared" si="2"/>
        <v>1</v>
      </c>
      <c r="I34" s="18">
        <f t="shared" si="3"/>
        <v>0</v>
      </c>
      <c r="J34" s="18">
        <f>COUNTIF('Отчеты'!D34:AC34, $J$1)</f>
        <v>1</v>
      </c>
      <c r="K34" s="18">
        <f>COUNTIF('Отчеты'!D34:AC34, $K$1)</f>
        <v>0</v>
      </c>
      <c r="L34" s="18">
        <f>COUNTIF('Отчеты'!D34:AC34, $L$1)</f>
        <v>0</v>
      </c>
      <c r="M34" s="18">
        <f>COUNTIF('Отчеты'!D34:AC34, $M$1)</f>
        <v>0</v>
      </c>
      <c r="N34" s="19"/>
      <c r="O34" s="19"/>
      <c r="P34" s="19"/>
      <c r="Q34" s="19"/>
      <c r="R34" s="21" t="s">
        <v>78</v>
      </c>
      <c r="S34" s="19"/>
      <c r="T34" s="19"/>
      <c r="U34" s="19"/>
      <c r="V34" s="20" t="s">
        <v>186</v>
      </c>
      <c r="W34" s="20" t="s">
        <v>57</v>
      </c>
      <c r="X34" s="9" t="s">
        <v>187</v>
      </c>
    </row>
    <row r="35">
      <c r="A35" s="18" t="s">
        <v>47</v>
      </c>
      <c r="B35" s="13" t="s">
        <v>48</v>
      </c>
      <c r="C35" s="14" t="s">
        <v>188</v>
      </c>
      <c r="D35" s="13"/>
      <c r="E35" s="13" t="s">
        <v>189</v>
      </c>
      <c r="F35" s="13">
        <f>IFERROR(__xludf.DUMMYFUNCTION("IF(A35=""Poslanec"",'Анализ'!$B$2,1)*IF(A35=""Senator"",'Анализ'!$B$3,1)*IF(A35=""Europoslanec"",'Анализ'!$B$4,1)*IF(A35=""Jiny politik"",'Анализ'!$B$5,1)*IF(COUNTIF('Анализ'!$C$6:$I$6, B35) = 0, 'Анализ'!$B$6, 1)*IF(B35=""BEZPP"", 'Анализ'!$B$7, 1)*IF(RE"&amp;"GEXMATCH(D35, ""Praha""), 'Анализ'!$B$8, 1)*IF(COUNTIF('Анализ'!$C$9:$D$9, B35) &gt; 0, 'Анализ'!$B$9, 1)*IF(AND(G35=""Не известно"", K35&gt;0),'Анализ'!$B$10,1)*IF(AND(G35=""Не известно"", J35&gt;0, K35=0),'Анализ'!$B$11,1)*IF(AND(G35=""Против поправки"", L35&gt;1),"&amp;"'Анализ'!$B$12,1)*IF(O35&lt;&gt;"""",'Анализ'!$B$13,1)*IF(P35&lt;&gt;"""",'Анализ'!$B$14,1)*IF(Q35&lt;&gt;"""",'Анализ'!$B$15,1)*IF(R35&lt;&gt;"""",'Анализ'!$B$16,1)*IF(S35&lt;&gt;"""",'Анализ'!$B$17,1)*IF(T35&lt;&gt;"""",'Анализ'!$B$18,1)*IF(U35&lt;&gt;"""",'Анализ'!$B$19,1)*IF(COUNTIF(N35:U35, "&amp;"""MP"") &gt; 0, 'Анализ'!$B$20, 1)*IF(COUNTIF(N35:U35, ""P"") &gt; 0, 'Анализ'!$B$21, 1)"),0.72)</f>
        <v>0.72</v>
      </c>
      <c r="G35" s="18" t="str">
        <f t="shared" si="1"/>
        <v>Не известно</v>
      </c>
      <c r="H35" s="13">
        <f t="shared" si="2"/>
        <v>1</v>
      </c>
      <c r="I35" s="18">
        <f t="shared" si="3"/>
        <v>0</v>
      </c>
      <c r="J35" s="18">
        <f>COUNTIF('Отчеты'!D35:AC35, $J$1)</f>
        <v>1</v>
      </c>
      <c r="K35" s="18">
        <f>COUNTIF('Отчеты'!D35:AC35, $K$1)</f>
        <v>0</v>
      </c>
      <c r="L35" s="18">
        <f>COUNTIF('Отчеты'!D35:AC35, $L$1)</f>
        <v>0</v>
      </c>
      <c r="M35" s="18">
        <f>COUNTIF('Отчеты'!D35:AC35, $M$1)</f>
        <v>0</v>
      </c>
      <c r="N35" s="19"/>
      <c r="O35" s="19"/>
      <c r="P35" s="19"/>
      <c r="Q35" s="19"/>
      <c r="R35" s="19"/>
      <c r="S35" s="19"/>
      <c r="T35" s="19"/>
      <c r="U35" s="19"/>
      <c r="V35" s="20" t="s">
        <v>190</v>
      </c>
      <c r="W35" s="20" t="s">
        <v>52</v>
      </c>
      <c r="X35" s="9" t="s">
        <v>191</v>
      </c>
    </row>
    <row r="36">
      <c r="A36" s="18" t="s">
        <v>47</v>
      </c>
      <c r="B36" s="13" t="s">
        <v>48</v>
      </c>
      <c r="C36" s="14" t="s">
        <v>192</v>
      </c>
      <c r="D36" s="13"/>
      <c r="E36" s="13" t="s">
        <v>193</v>
      </c>
      <c r="F36" s="13">
        <f>IFERROR(__xludf.DUMMYFUNCTION("IF(A36=""Poslanec"",'Анализ'!$B$2,1)*IF(A36=""Senator"",'Анализ'!$B$3,1)*IF(A36=""Europoslanec"",'Анализ'!$B$4,1)*IF(A36=""Jiny politik"",'Анализ'!$B$5,1)*IF(COUNTIF('Анализ'!$C$6:$I$6, B36) = 0, 'Анализ'!$B$6, 1)*IF(B36=""BEZPP"", 'Анализ'!$B$7, 1)*IF(RE"&amp;"GEXMATCH(D36, ""Praha""), 'Анализ'!$B$8, 1)*IF(COUNTIF('Анализ'!$C$9:$D$9, B36) &gt; 0, 'Анализ'!$B$9, 1)*IF(AND(G36=""Не известно"", K36&gt;0),'Анализ'!$B$10,1)*IF(AND(G36=""Не известно"", J36&gt;0, K36=0),'Анализ'!$B$11,1)*IF(AND(G36=""Против поправки"", L36&gt;1),"&amp;"'Анализ'!$B$12,1)*IF(O36&lt;&gt;"""",'Анализ'!$B$13,1)*IF(P36&lt;&gt;"""",'Анализ'!$B$14,1)*IF(Q36&lt;&gt;"""",'Анализ'!$B$15,1)*IF(R36&lt;&gt;"""",'Анализ'!$B$16,1)*IF(S36&lt;&gt;"""",'Анализ'!$B$17,1)*IF(T36&lt;&gt;"""",'Анализ'!$B$18,1)*IF(U36&lt;&gt;"""",'Анализ'!$B$19,1)*IF(COUNTIF(N36:U36, "&amp;"""MP"") &gt; 0, 'Анализ'!$B$20, 1)*IF(COUNTIF(N36:U36, ""P"") &gt; 0, 'Анализ'!$B$21, 1)"),1.008)</f>
        <v>1.008</v>
      </c>
      <c r="G36" s="18" t="str">
        <f t="shared" si="1"/>
        <v>Не известно</v>
      </c>
      <c r="H36" s="13">
        <f t="shared" si="2"/>
        <v>1</v>
      </c>
      <c r="I36" s="18">
        <f t="shared" si="3"/>
        <v>0</v>
      </c>
      <c r="J36" s="18">
        <f>COUNTIF('Отчеты'!D36:AC36, $J$1)</f>
        <v>1</v>
      </c>
      <c r="K36" s="18">
        <f>COUNTIF('Отчеты'!D36:AC36, $K$1)</f>
        <v>0</v>
      </c>
      <c r="L36" s="18">
        <f>COUNTIF('Отчеты'!D36:AC36, $L$1)</f>
        <v>0</v>
      </c>
      <c r="M36" s="18">
        <f>COUNTIF('Отчеты'!D36:AC36, $M$1)</f>
        <v>0</v>
      </c>
      <c r="N36" s="19"/>
      <c r="O36" s="19"/>
      <c r="P36" s="19"/>
      <c r="Q36" s="21" t="s">
        <v>78</v>
      </c>
      <c r="R36" s="19"/>
      <c r="S36" s="19"/>
      <c r="T36" s="19"/>
      <c r="U36" s="19"/>
      <c r="V36" s="20" t="s">
        <v>192</v>
      </c>
      <c r="W36" s="20" t="s">
        <v>52</v>
      </c>
      <c r="X36" s="9" t="s">
        <v>194</v>
      </c>
    </row>
    <row r="37">
      <c r="A37" s="18" t="s">
        <v>47</v>
      </c>
      <c r="B37" s="13" t="s">
        <v>48</v>
      </c>
      <c r="C37" s="14" t="s">
        <v>195</v>
      </c>
      <c r="D37" s="18" t="s">
        <v>196</v>
      </c>
      <c r="E37" s="13" t="s">
        <v>197</v>
      </c>
      <c r="F37" s="13">
        <f>IFERROR(__xludf.DUMMYFUNCTION("IF(A37=""Poslanec"",'Анализ'!$B$2,1)*IF(A37=""Senator"",'Анализ'!$B$3,1)*IF(A37=""Europoslanec"",'Анализ'!$B$4,1)*IF(A37=""Jiny politik"",'Анализ'!$B$5,1)*IF(COUNTIF('Анализ'!$C$6:$I$6, B37) = 0, 'Анализ'!$B$6, 1)*IF(B37=""BEZPP"", 'Анализ'!$B$7, 1)*IF(RE"&amp;"GEXMATCH(D37, ""Praha""), 'Анализ'!$B$8, 1)*IF(COUNTIF('Анализ'!$C$9:$D$9, B37) &gt; 0, 'Анализ'!$B$9, 1)*IF(AND(G37=""Не известно"", K37&gt;0),'Анализ'!$B$10,1)*IF(AND(G37=""Не известно"", J37&gt;0, K37=0),'Анализ'!$B$11,1)*IF(AND(G37=""Против поправки"", L37&gt;1),"&amp;"'Анализ'!$B$12,1)*IF(O37&lt;&gt;"""",'Анализ'!$B$13,1)*IF(P37&lt;&gt;"""",'Анализ'!$B$14,1)*IF(Q37&lt;&gt;"""",'Анализ'!$B$15,1)*IF(R37&lt;&gt;"""",'Анализ'!$B$16,1)*IF(S37&lt;&gt;"""",'Анализ'!$B$17,1)*IF(T37&lt;&gt;"""",'Анализ'!$B$18,1)*IF(U37&lt;&gt;"""",'Анализ'!$B$19,1)*IF(COUNTIF(N37:U37, "&amp;"""MP"") &gt; 0, 'Анализ'!$B$20, 1)*IF(COUNTIF(N37:U37, ""P"") &gt; 0, 'Анализ'!$B$21, 1)"),4.95)</f>
        <v>4.95</v>
      </c>
      <c r="G37" s="18" t="str">
        <f t="shared" si="1"/>
        <v>Не известно</v>
      </c>
      <c r="H37" s="13">
        <f t="shared" si="2"/>
        <v>3</v>
      </c>
      <c r="I37" s="18">
        <f t="shared" si="3"/>
        <v>1</v>
      </c>
      <c r="J37" s="18">
        <f>COUNTIF('Отчеты'!D37:AC37, $J$1)</f>
        <v>2</v>
      </c>
      <c r="K37" s="18">
        <f>COUNTIF('Отчеты'!D37:AC37, $K$1)</f>
        <v>1</v>
      </c>
      <c r="L37" s="18">
        <f>COUNTIF('Отчеты'!D37:AC37, $L$1)</f>
        <v>0</v>
      </c>
      <c r="M37" s="18">
        <f>COUNTIF('Отчеты'!D37:AC37, $M$1)</f>
        <v>0</v>
      </c>
      <c r="N37" s="19"/>
      <c r="O37" s="19"/>
      <c r="P37" s="19"/>
      <c r="Q37" s="19"/>
      <c r="R37" s="21" t="s">
        <v>156</v>
      </c>
      <c r="S37" s="19"/>
      <c r="T37" s="19"/>
      <c r="U37" s="19"/>
      <c r="V37" s="20" t="s">
        <v>198</v>
      </c>
      <c r="W37" s="20" t="s">
        <v>57</v>
      </c>
      <c r="X37" s="9" t="s">
        <v>199</v>
      </c>
    </row>
    <row r="38">
      <c r="A38" s="18" t="s">
        <v>47</v>
      </c>
      <c r="B38" s="13" t="s">
        <v>48</v>
      </c>
      <c r="C38" s="14" t="s">
        <v>200</v>
      </c>
      <c r="D38" s="13"/>
      <c r="E38" s="13" t="s">
        <v>201</v>
      </c>
      <c r="F38" s="13">
        <f>IFERROR(__xludf.DUMMYFUNCTION("IF(A38=""Poslanec"",'Анализ'!$B$2,1)*IF(A38=""Senator"",'Анализ'!$B$3,1)*IF(A38=""Europoslanec"",'Анализ'!$B$4,1)*IF(A38=""Jiny politik"",'Анализ'!$B$5,1)*IF(COUNTIF('Анализ'!$C$6:$I$6, B38) = 0, 'Анализ'!$B$6, 1)*IF(B38=""BEZPP"", 'Анализ'!$B$7, 1)*IF(RE"&amp;"GEXMATCH(D38, ""Praha""), 'Анализ'!$B$8, 1)*IF(COUNTIF('Анализ'!$C$9:$D$9, B38) &gt; 0, 'Анализ'!$B$9, 1)*IF(AND(G38=""Не известно"", K38&gt;0),'Анализ'!$B$10,1)*IF(AND(G38=""Не известно"", J38&gt;0, K38=0),'Анализ'!$B$11,1)*IF(AND(G38=""Против поправки"", L38&gt;1),"&amp;"'Анализ'!$B$12,1)*IF(O38&lt;&gt;"""",'Анализ'!$B$13,1)*IF(P38&lt;&gt;"""",'Анализ'!$B$14,1)*IF(Q38&lt;&gt;"""",'Анализ'!$B$15,1)*IF(R38&lt;&gt;"""",'Анализ'!$B$16,1)*IF(S38&lt;&gt;"""",'Анализ'!$B$17,1)*IF(T38&lt;&gt;"""",'Анализ'!$B$18,1)*IF(U38&lt;&gt;"""",'Анализ'!$B$19,1)*IF(COUNTIF(N38:U38, "&amp;"""MP"") &gt; 0, 'Анализ'!$B$20, 1)*IF(COUNTIF(N38:U38, ""P"") &gt; 0, 'Анализ'!$B$21, 1)"),0.72)</f>
        <v>0.72</v>
      </c>
      <c r="G38" s="18" t="str">
        <f t="shared" si="1"/>
        <v>Не известно</v>
      </c>
      <c r="H38" s="13">
        <f t="shared" si="2"/>
        <v>1</v>
      </c>
      <c r="I38" s="18">
        <f t="shared" si="3"/>
        <v>0</v>
      </c>
      <c r="J38" s="18">
        <f>COUNTIF('Отчеты'!D38:AC38, $J$1)</f>
        <v>1</v>
      </c>
      <c r="K38" s="18">
        <f>COUNTIF('Отчеты'!D38:AC38, $K$1)</f>
        <v>0</v>
      </c>
      <c r="L38" s="18">
        <f>COUNTIF('Отчеты'!D38:AC38, $L$1)</f>
        <v>0</v>
      </c>
      <c r="M38" s="18">
        <f>COUNTIF('Отчеты'!D38:AC38, $M$1)</f>
        <v>0</v>
      </c>
      <c r="N38" s="19"/>
      <c r="O38" s="19"/>
      <c r="P38" s="19"/>
      <c r="Q38" s="19"/>
      <c r="R38" s="19"/>
      <c r="S38" s="19"/>
      <c r="T38" s="19"/>
      <c r="U38" s="19"/>
      <c r="V38" s="20" t="s">
        <v>202</v>
      </c>
      <c r="W38" s="20" t="s">
        <v>57</v>
      </c>
      <c r="X38" s="9" t="s">
        <v>203</v>
      </c>
    </row>
    <row r="39">
      <c r="A39" s="18" t="s">
        <v>47</v>
      </c>
      <c r="B39" s="13" t="s">
        <v>48</v>
      </c>
      <c r="C39" s="4" t="s">
        <v>204</v>
      </c>
      <c r="D39" s="13"/>
      <c r="E39" s="18" t="s">
        <v>205</v>
      </c>
      <c r="F39" s="13">
        <f>IFERROR(__xludf.DUMMYFUNCTION("IF(A39=""Poslanec"",'Анализ'!$B$2,1)*IF(A39=""Senator"",'Анализ'!$B$3,1)*IF(A39=""Europoslanec"",'Анализ'!$B$4,1)*IF(A39=""Jiny politik"",'Анализ'!$B$5,1)*IF(COUNTIF('Анализ'!$C$6:$I$6, B39) = 0, 'Анализ'!$B$6, 1)*IF(B39=""BEZPP"", 'Анализ'!$B$7, 1)*IF(RE"&amp;"GEXMATCH(D39, ""Praha""), 'Анализ'!$B$8, 1)*IF(COUNTIF('Анализ'!$C$9:$D$9, B39) &gt; 0, 'Анализ'!$B$9, 1)*IF(AND(G39=""Не известно"", K39&gt;0),'Анализ'!$B$10,1)*IF(AND(G39=""Не известно"", J39&gt;0, K39=0),'Анализ'!$B$11,1)*IF(AND(G39=""Против поправки"", L39&gt;1),"&amp;"'Анализ'!$B$12,1)*IF(O39&lt;&gt;"""",'Анализ'!$B$13,1)*IF(P39&lt;&gt;"""",'Анализ'!$B$14,1)*IF(Q39&lt;&gt;"""",'Анализ'!$B$15,1)*IF(R39&lt;&gt;"""",'Анализ'!$B$16,1)*IF(S39&lt;&gt;"""",'Анализ'!$B$17,1)*IF(T39&lt;&gt;"""",'Анализ'!$B$18,1)*IF(U39&lt;&gt;"""",'Анализ'!$B$19,1)*IF(COUNTIF(N39:U39, "&amp;"""MP"") &gt; 0, 'Анализ'!$B$20, 1)*IF(COUNTIF(N39:U39, ""P"") &gt; 0, 'Анализ'!$B$21, 1)"),3.0)</f>
        <v>3</v>
      </c>
      <c r="G39" s="18" t="str">
        <f t="shared" si="1"/>
        <v>Не известно</v>
      </c>
      <c r="H39" s="13">
        <f t="shared" si="2"/>
        <v>2</v>
      </c>
      <c r="I39" s="18">
        <f t="shared" si="3"/>
        <v>1</v>
      </c>
      <c r="J39" s="18">
        <f>COUNTIF('Отчеты'!D39:AC39, $J$1)</f>
        <v>1</v>
      </c>
      <c r="K39" s="18">
        <f>COUNTIF('Отчеты'!D39:AC39, $K$1)</f>
        <v>1</v>
      </c>
      <c r="L39" s="18">
        <f>COUNTIF('Отчеты'!D39:AC39, $L$1)</f>
        <v>0</v>
      </c>
      <c r="M39" s="18">
        <f>COUNTIF('Отчеты'!D39:AC39, $M$1)</f>
        <v>0</v>
      </c>
      <c r="N39" s="19"/>
      <c r="O39" s="19"/>
      <c r="P39" s="19"/>
      <c r="Q39" s="19"/>
      <c r="R39" s="19"/>
      <c r="S39" s="19"/>
      <c r="T39" s="19"/>
      <c r="U39" s="19"/>
      <c r="V39" s="9" t="s">
        <v>206</v>
      </c>
      <c r="W39" s="9" t="s">
        <v>57</v>
      </c>
      <c r="X39" s="9" t="s">
        <v>207</v>
      </c>
    </row>
    <row r="40">
      <c r="A40" s="18" t="s">
        <v>47</v>
      </c>
      <c r="B40" s="13" t="s">
        <v>48</v>
      </c>
      <c r="C40" s="14" t="s">
        <v>208</v>
      </c>
      <c r="D40" s="13"/>
      <c r="E40" s="13" t="s">
        <v>209</v>
      </c>
      <c r="F40" s="13">
        <f>IFERROR(__xludf.DUMMYFUNCTION("IF(A40=""Poslanec"",'Анализ'!$B$2,1)*IF(A40=""Senator"",'Анализ'!$B$3,1)*IF(A40=""Europoslanec"",'Анализ'!$B$4,1)*IF(A40=""Jiny politik"",'Анализ'!$B$5,1)*IF(COUNTIF('Анализ'!$C$6:$I$6, B40) = 0, 'Анализ'!$B$6, 1)*IF(B40=""BEZPP"", 'Анализ'!$B$7, 1)*IF(RE"&amp;"GEXMATCH(D40, ""Praha""), 'Анализ'!$B$8, 1)*IF(COUNTIF('Анализ'!$C$9:$D$9, B40) &gt; 0, 'Анализ'!$B$9, 1)*IF(AND(G40=""Не известно"", K40&gt;0),'Анализ'!$B$10,1)*IF(AND(G40=""Не известно"", J40&gt;0, K40=0),'Анализ'!$B$11,1)*IF(AND(G40=""Против поправки"", L40&gt;1),"&amp;"'Анализ'!$B$12,1)*IF(O40&lt;&gt;"""",'Анализ'!$B$13,1)*IF(P40&lt;&gt;"""",'Анализ'!$B$14,1)*IF(Q40&lt;&gt;"""",'Анализ'!$B$15,1)*IF(R40&lt;&gt;"""",'Анализ'!$B$16,1)*IF(S40&lt;&gt;"""",'Анализ'!$B$17,1)*IF(T40&lt;&gt;"""",'Анализ'!$B$18,1)*IF(U40&lt;&gt;"""",'Анализ'!$B$19,1)*IF(COUNTIF(N40:U40, "&amp;"""MP"") &gt; 0, 'Анализ'!$B$20, 1)*IF(COUNTIF(N40:U40, ""P"") &gt; 0, 'Анализ'!$B$21, 1)"),0.6)</f>
        <v>0.6</v>
      </c>
      <c r="G40" s="18" t="str">
        <f t="shared" si="1"/>
        <v>Против поправки</v>
      </c>
      <c r="H40" s="13">
        <f t="shared" si="2"/>
        <v>1</v>
      </c>
      <c r="I40" s="18">
        <f t="shared" si="3"/>
        <v>1</v>
      </c>
      <c r="J40" s="18">
        <f>COUNTIF('Отчеты'!D40:AC40, $J$1)</f>
        <v>0</v>
      </c>
      <c r="K40" s="18">
        <f>COUNTIF('Отчеты'!D40:AC40, $K$1)</f>
        <v>0</v>
      </c>
      <c r="L40" s="18">
        <f>COUNTIF('Отчеты'!D40:AC40, $L$1)</f>
        <v>1</v>
      </c>
      <c r="M40" s="18">
        <f>COUNTIF('Отчеты'!D40:AC40, $M$1)</f>
        <v>0</v>
      </c>
      <c r="N40" s="19"/>
      <c r="O40" s="19"/>
      <c r="P40" s="19"/>
      <c r="Q40" s="19"/>
      <c r="R40" s="19"/>
      <c r="S40" s="19"/>
      <c r="T40" s="19"/>
      <c r="U40" s="19"/>
      <c r="V40" s="20" t="s">
        <v>210</v>
      </c>
      <c r="W40" s="20" t="s">
        <v>57</v>
      </c>
      <c r="X40" s="9" t="s">
        <v>211</v>
      </c>
    </row>
    <row r="41">
      <c r="A41" s="18" t="s">
        <v>47</v>
      </c>
      <c r="B41" s="13" t="s">
        <v>48</v>
      </c>
      <c r="C41" s="14" t="s">
        <v>212</v>
      </c>
      <c r="D41" s="13"/>
      <c r="E41" s="13" t="s">
        <v>213</v>
      </c>
      <c r="F41" s="13">
        <f>IFERROR(__xludf.DUMMYFUNCTION("IF(A41=""Poslanec"",'Анализ'!$B$2,1)*IF(A41=""Senator"",'Анализ'!$B$3,1)*IF(A41=""Europoslanec"",'Анализ'!$B$4,1)*IF(A41=""Jiny politik"",'Анализ'!$B$5,1)*IF(COUNTIF('Анализ'!$C$6:$I$6, B41) = 0, 'Анализ'!$B$6, 1)*IF(B41=""BEZPP"", 'Анализ'!$B$7, 1)*IF(RE"&amp;"GEXMATCH(D41, ""Praha""), 'Анализ'!$B$8, 1)*IF(COUNTIF('Анализ'!$C$9:$D$9, B41) &gt; 0, 'Анализ'!$B$9, 1)*IF(AND(G41=""Не известно"", K41&gt;0),'Анализ'!$B$10,1)*IF(AND(G41=""Не известно"", J41&gt;0, K41=0),'Анализ'!$B$11,1)*IF(AND(G41=""Против поправки"", L41&gt;1),"&amp;"'Анализ'!$B$12,1)*IF(O41&lt;&gt;"""",'Анализ'!$B$13,1)*IF(P41&lt;&gt;"""",'Анализ'!$B$14,1)*IF(Q41&lt;&gt;"""",'Анализ'!$B$15,1)*IF(R41&lt;&gt;"""",'Анализ'!$B$16,1)*IF(S41&lt;&gt;"""",'Анализ'!$B$17,1)*IF(T41&lt;&gt;"""",'Анализ'!$B$18,1)*IF(U41&lt;&gt;"""",'Анализ'!$B$19,1)*IF(COUNTIF(N41:U41, "&amp;"""MP"") &gt; 0, 'Анализ'!$B$20, 1)*IF(COUNTIF(N41:U41, ""P"") &gt; 0, 'Анализ'!$B$21, 1)"),0.0)</f>
        <v>0</v>
      </c>
      <c r="G41" s="18" t="str">
        <f t="shared" si="1"/>
        <v>Против поправки</v>
      </c>
      <c r="H41" s="13">
        <f t="shared" si="2"/>
        <v>2</v>
      </c>
      <c r="I41" s="18">
        <f t="shared" si="3"/>
        <v>2</v>
      </c>
      <c r="J41" s="18">
        <f>COUNTIF('Отчеты'!D41:AC41, $J$1)</f>
        <v>0</v>
      </c>
      <c r="K41" s="18">
        <f>COUNTIF('Отчеты'!D41:AC41, $K$1)</f>
        <v>0</v>
      </c>
      <c r="L41" s="18">
        <f>COUNTIF('Отчеты'!D41:AC41, $L$1)</f>
        <v>2</v>
      </c>
      <c r="M41" s="18">
        <f>COUNTIF('Отчеты'!D41:AC41, $M$1)</f>
        <v>0</v>
      </c>
      <c r="N41" s="19"/>
      <c r="O41" s="19"/>
      <c r="P41" s="19"/>
      <c r="Q41" s="19"/>
      <c r="R41" s="19"/>
      <c r="S41" s="19"/>
      <c r="T41" s="19"/>
      <c r="U41" s="19"/>
      <c r="V41" s="20" t="s">
        <v>214</v>
      </c>
      <c r="W41" s="20" t="s">
        <v>57</v>
      </c>
      <c r="X41" s="9" t="s">
        <v>215</v>
      </c>
    </row>
    <row r="42">
      <c r="A42" s="18" t="s">
        <v>47</v>
      </c>
      <c r="B42" s="13" t="s">
        <v>48</v>
      </c>
      <c r="C42" s="14" t="s">
        <v>216</v>
      </c>
      <c r="D42" s="13"/>
      <c r="E42" s="13" t="s">
        <v>217</v>
      </c>
      <c r="F42" s="13">
        <f>IFERROR(__xludf.DUMMYFUNCTION("IF(A42=""Poslanec"",'Анализ'!$B$2,1)*IF(A42=""Senator"",'Анализ'!$B$3,1)*IF(A42=""Europoslanec"",'Анализ'!$B$4,1)*IF(A42=""Jiny politik"",'Анализ'!$B$5,1)*IF(COUNTIF('Анализ'!$C$6:$I$6, B42) = 0, 'Анализ'!$B$6, 1)*IF(B42=""BEZPP"", 'Анализ'!$B$7, 1)*IF(RE"&amp;"GEXMATCH(D42, ""Praha""), 'Анализ'!$B$8, 1)*IF(COUNTIF('Анализ'!$C$9:$D$9, B42) &gt; 0, 'Анализ'!$B$9, 1)*IF(AND(G42=""Не известно"", K42&gt;0),'Анализ'!$B$10,1)*IF(AND(G42=""Не известно"", J42&gt;0, K42=0),'Анализ'!$B$11,1)*IF(AND(G42=""Против поправки"", L42&gt;1),"&amp;"'Анализ'!$B$12,1)*IF(O42&lt;&gt;"""",'Анализ'!$B$13,1)*IF(P42&lt;&gt;"""",'Анализ'!$B$14,1)*IF(Q42&lt;&gt;"""",'Анализ'!$B$15,1)*IF(R42&lt;&gt;"""",'Анализ'!$B$16,1)*IF(S42&lt;&gt;"""",'Анализ'!$B$17,1)*IF(T42&lt;&gt;"""",'Анализ'!$B$18,1)*IF(U42&lt;&gt;"""",'Анализ'!$B$19,1)*IF(COUNTIF(N42:U42, "&amp;"""MP"") &gt; 0, 'Анализ'!$B$20, 1)*IF(COUNTIF(N42:U42, ""P"") &gt; 0, 'Анализ'!$B$21, 1)"),0.72)</f>
        <v>0.72</v>
      </c>
      <c r="G42" s="18" t="str">
        <f t="shared" si="1"/>
        <v>Не известно</v>
      </c>
      <c r="H42" s="13">
        <f t="shared" si="2"/>
        <v>1</v>
      </c>
      <c r="I42" s="18">
        <f t="shared" si="3"/>
        <v>0</v>
      </c>
      <c r="J42" s="18">
        <f>COUNTIF('Отчеты'!D42:AC42, $J$1)</f>
        <v>1</v>
      </c>
      <c r="K42" s="18">
        <f>COUNTIF('Отчеты'!D42:AC42, $K$1)</f>
        <v>0</v>
      </c>
      <c r="L42" s="18">
        <f>COUNTIF('Отчеты'!D42:AC42, $L$1)</f>
        <v>0</v>
      </c>
      <c r="M42" s="18">
        <f>COUNTIF('Отчеты'!D42:AC42, $M$1)</f>
        <v>0</v>
      </c>
      <c r="N42" s="19"/>
      <c r="O42" s="19"/>
      <c r="P42" s="19"/>
      <c r="Q42" s="19"/>
      <c r="R42" s="19"/>
      <c r="S42" s="19"/>
      <c r="T42" s="19"/>
      <c r="U42" s="19"/>
      <c r="V42" s="20" t="s">
        <v>218</v>
      </c>
      <c r="W42" s="20" t="s">
        <v>52</v>
      </c>
      <c r="X42" s="9" t="s">
        <v>219</v>
      </c>
    </row>
    <row r="43">
      <c r="A43" s="18" t="s">
        <v>47</v>
      </c>
      <c r="B43" s="13" t="s">
        <v>48</v>
      </c>
      <c r="C43" s="14" t="s">
        <v>220</v>
      </c>
      <c r="D43" s="13"/>
      <c r="E43" s="13" t="s">
        <v>221</v>
      </c>
      <c r="F43" s="13">
        <f>IFERROR(__xludf.DUMMYFUNCTION("IF(A43=""Poslanec"",'Анализ'!$B$2,1)*IF(A43=""Senator"",'Анализ'!$B$3,1)*IF(A43=""Europoslanec"",'Анализ'!$B$4,1)*IF(A43=""Jiny politik"",'Анализ'!$B$5,1)*IF(COUNTIF('Анализ'!$C$6:$I$6, B43) = 0, 'Анализ'!$B$6, 1)*IF(B43=""BEZPP"", 'Анализ'!$B$7, 1)*IF(RE"&amp;"GEXMATCH(D43, ""Praha""), 'Анализ'!$B$8, 1)*IF(COUNTIF('Анализ'!$C$9:$D$9, B43) &gt; 0, 'Анализ'!$B$9, 1)*IF(AND(G43=""Не известно"", K43&gt;0),'Анализ'!$B$10,1)*IF(AND(G43=""Не известно"", J43&gt;0, K43=0),'Анализ'!$B$11,1)*IF(AND(G43=""Против поправки"", L43&gt;1),"&amp;"'Анализ'!$B$12,1)*IF(O43&lt;&gt;"""",'Анализ'!$B$13,1)*IF(P43&lt;&gt;"""",'Анализ'!$B$14,1)*IF(Q43&lt;&gt;"""",'Анализ'!$B$15,1)*IF(R43&lt;&gt;"""",'Анализ'!$B$16,1)*IF(S43&lt;&gt;"""",'Анализ'!$B$17,1)*IF(T43&lt;&gt;"""",'Анализ'!$B$18,1)*IF(U43&lt;&gt;"""",'Анализ'!$B$19,1)*IF(COUNTIF(N43:U43, "&amp;"""MP"") &gt; 0, 'Анализ'!$B$20, 1)*IF(COUNTIF(N43:U43, ""P"") &gt; 0, 'Анализ'!$B$21, 1)"),0.72)</f>
        <v>0.72</v>
      </c>
      <c r="G43" s="18" t="str">
        <f t="shared" si="1"/>
        <v>Не известно</v>
      </c>
      <c r="H43" s="13">
        <f t="shared" si="2"/>
        <v>1</v>
      </c>
      <c r="I43" s="18">
        <f t="shared" si="3"/>
        <v>0</v>
      </c>
      <c r="J43" s="18">
        <f>COUNTIF('Отчеты'!D43:AC43, $J$1)</f>
        <v>1</v>
      </c>
      <c r="K43" s="18">
        <f>COUNTIF('Отчеты'!D43:AC43, $K$1)</f>
        <v>0</v>
      </c>
      <c r="L43" s="18">
        <f>COUNTIF('Отчеты'!D43:AC43, $L$1)</f>
        <v>0</v>
      </c>
      <c r="M43" s="18">
        <f>COUNTIF('Отчеты'!D43:AC43, $M$1)</f>
        <v>0</v>
      </c>
      <c r="N43" s="19"/>
      <c r="O43" s="19"/>
      <c r="P43" s="19"/>
      <c r="Q43" s="19"/>
      <c r="R43" s="19"/>
      <c r="S43" s="19"/>
      <c r="T43" s="19"/>
      <c r="U43" s="19"/>
      <c r="V43" s="20" t="s">
        <v>222</v>
      </c>
      <c r="W43" s="20" t="s">
        <v>57</v>
      </c>
      <c r="X43" s="9" t="s">
        <v>223</v>
      </c>
    </row>
    <row r="44">
      <c r="A44" s="18" t="s">
        <v>47</v>
      </c>
      <c r="B44" s="13" t="s">
        <v>48</v>
      </c>
      <c r="C44" s="14" t="s">
        <v>224</v>
      </c>
      <c r="D44" s="13"/>
      <c r="E44" s="13" t="s">
        <v>225</v>
      </c>
      <c r="F44" s="13">
        <f>IFERROR(__xludf.DUMMYFUNCTION("IF(A44=""Poslanec"",'Анализ'!$B$2,1)*IF(A44=""Senator"",'Анализ'!$B$3,1)*IF(A44=""Europoslanec"",'Анализ'!$B$4,1)*IF(A44=""Jiny politik"",'Анализ'!$B$5,1)*IF(COUNTIF('Анализ'!$C$6:$I$6, B44) = 0, 'Анализ'!$B$6, 1)*IF(B44=""BEZPP"", 'Анализ'!$B$7, 1)*IF(RE"&amp;"GEXMATCH(D44, ""Praha""), 'Анализ'!$B$8, 1)*IF(COUNTIF('Анализ'!$C$9:$D$9, B44) &gt; 0, 'Анализ'!$B$9, 1)*IF(AND(G44=""Не известно"", K44&gt;0),'Анализ'!$B$10,1)*IF(AND(G44=""Не известно"", J44&gt;0, K44=0),'Анализ'!$B$11,1)*IF(AND(G44=""Против поправки"", L44&gt;1),"&amp;"'Анализ'!$B$12,1)*IF(O44&lt;&gt;"""",'Анализ'!$B$13,1)*IF(P44&lt;&gt;"""",'Анализ'!$B$14,1)*IF(Q44&lt;&gt;"""",'Анализ'!$B$15,1)*IF(R44&lt;&gt;"""",'Анализ'!$B$16,1)*IF(S44&lt;&gt;"""",'Анализ'!$B$17,1)*IF(T44&lt;&gt;"""",'Анализ'!$B$18,1)*IF(U44&lt;&gt;"""",'Анализ'!$B$19,1)*IF(COUNTIF(N44:U44, "&amp;"""MP"") &gt; 0, 'Анализ'!$B$20, 1)*IF(COUNTIF(N44:U44, ""P"") &gt; 0, 'Анализ'!$B$21, 1)"),0.72)</f>
        <v>0.72</v>
      </c>
      <c r="G44" s="18" t="str">
        <f t="shared" si="1"/>
        <v>Не известно</v>
      </c>
      <c r="H44" s="13">
        <f t="shared" si="2"/>
        <v>1</v>
      </c>
      <c r="I44" s="18">
        <f t="shared" si="3"/>
        <v>0</v>
      </c>
      <c r="J44" s="18">
        <f>COUNTIF('Отчеты'!D44:AC44, $J$1)</f>
        <v>1</v>
      </c>
      <c r="K44" s="18">
        <f>COUNTIF('Отчеты'!D44:AC44, $K$1)</f>
        <v>0</v>
      </c>
      <c r="L44" s="18">
        <f>COUNTIF('Отчеты'!D44:AC44, $L$1)</f>
        <v>0</v>
      </c>
      <c r="M44" s="18">
        <f>COUNTIF('Отчеты'!D44:AC44, $M$1)</f>
        <v>0</v>
      </c>
      <c r="N44" s="21" t="s">
        <v>78</v>
      </c>
      <c r="O44" s="19"/>
      <c r="P44" s="19"/>
      <c r="Q44" s="19"/>
      <c r="R44" s="19"/>
      <c r="S44" s="19"/>
      <c r="T44" s="19"/>
      <c r="U44" s="19"/>
      <c r="V44" s="20" t="s">
        <v>226</v>
      </c>
      <c r="W44" s="20" t="s">
        <v>52</v>
      </c>
      <c r="X44" s="9" t="s">
        <v>227</v>
      </c>
    </row>
    <row r="45">
      <c r="A45" s="18" t="s">
        <v>47</v>
      </c>
      <c r="B45" s="13" t="s">
        <v>48</v>
      </c>
      <c r="C45" s="14" t="s">
        <v>228</v>
      </c>
      <c r="D45" s="13"/>
      <c r="E45" s="13" t="s">
        <v>229</v>
      </c>
      <c r="F45" s="13">
        <f>IFERROR(__xludf.DUMMYFUNCTION("IF(A45=""Poslanec"",'Анализ'!$B$2,1)*IF(A45=""Senator"",'Анализ'!$B$3,1)*IF(A45=""Europoslanec"",'Анализ'!$B$4,1)*IF(A45=""Jiny politik"",'Анализ'!$B$5,1)*IF(COUNTIF('Анализ'!$C$6:$I$6, B45) = 0, 'Анализ'!$B$6, 1)*IF(B45=""BEZPP"", 'Анализ'!$B$7, 1)*IF(RE"&amp;"GEXMATCH(D45, ""Praha""), 'Анализ'!$B$8, 1)*IF(COUNTIF('Анализ'!$C$9:$D$9, B45) &gt; 0, 'Анализ'!$B$9, 1)*IF(AND(G45=""Не известно"", K45&gt;0),'Анализ'!$B$10,1)*IF(AND(G45=""Не известно"", J45&gt;0, K45=0),'Анализ'!$B$11,1)*IF(AND(G45=""Против поправки"", L45&gt;1),"&amp;"'Анализ'!$B$12,1)*IF(O45&lt;&gt;"""",'Анализ'!$B$13,1)*IF(P45&lt;&gt;"""",'Анализ'!$B$14,1)*IF(Q45&lt;&gt;"""",'Анализ'!$B$15,1)*IF(R45&lt;&gt;"""",'Анализ'!$B$16,1)*IF(S45&lt;&gt;"""",'Анализ'!$B$17,1)*IF(T45&lt;&gt;"""",'Анализ'!$B$18,1)*IF(U45&lt;&gt;"""",'Анализ'!$B$19,1)*IF(COUNTIF(N45:U45, "&amp;"""MP"") &gt; 0, 'Анализ'!$B$20, 1)*IF(COUNTIF(N45:U45, ""P"") &gt; 0, 'Анализ'!$B$21, 1)"),1.6632000000000002)</f>
        <v>1.6632</v>
      </c>
      <c r="G45" s="18" t="str">
        <f t="shared" si="1"/>
        <v>Не известно</v>
      </c>
      <c r="H45" s="13">
        <f t="shared" si="2"/>
        <v>1</v>
      </c>
      <c r="I45" s="18">
        <f t="shared" si="3"/>
        <v>0</v>
      </c>
      <c r="J45" s="18">
        <f>COUNTIF('Отчеты'!D45:AC45, $J$1)</f>
        <v>1</v>
      </c>
      <c r="K45" s="18">
        <f>COUNTIF('Отчеты'!D45:AC45, $K$1)</f>
        <v>0</v>
      </c>
      <c r="L45" s="18">
        <f>COUNTIF('Отчеты'!D45:AC45, $L$1)</f>
        <v>0</v>
      </c>
      <c r="M45" s="18">
        <f>COUNTIF('Отчеты'!D45:AC45, $M$1)</f>
        <v>0</v>
      </c>
      <c r="N45" s="19"/>
      <c r="O45" s="21" t="s">
        <v>78</v>
      </c>
      <c r="P45" s="19"/>
      <c r="Q45" s="21" t="s">
        <v>156</v>
      </c>
      <c r="R45" s="19"/>
      <c r="S45" s="19"/>
      <c r="T45" s="19"/>
      <c r="U45" s="19"/>
      <c r="V45" s="20" t="s">
        <v>230</v>
      </c>
      <c r="W45" s="20" t="s">
        <v>52</v>
      </c>
      <c r="X45" s="9" t="s">
        <v>231</v>
      </c>
    </row>
    <row r="46">
      <c r="A46" s="18" t="s">
        <v>47</v>
      </c>
      <c r="B46" s="13" t="s">
        <v>48</v>
      </c>
      <c r="C46" s="14" t="s">
        <v>232</v>
      </c>
      <c r="D46" s="13"/>
      <c r="E46" s="13" t="s">
        <v>233</v>
      </c>
      <c r="F46" s="13">
        <f>IFERROR(__xludf.DUMMYFUNCTION("IF(A46=""Poslanec"",'Анализ'!$B$2,1)*IF(A46=""Senator"",'Анализ'!$B$3,1)*IF(A46=""Europoslanec"",'Анализ'!$B$4,1)*IF(A46=""Jiny politik"",'Анализ'!$B$5,1)*IF(COUNTIF('Анализ'!$C$6:$I$6, B46) = 0, 'Анализ'!$B$6, 1)*IF(B46=""BEZPP"", 'Анализ'!$B$7, 1)*IF(RE"&amp;"GEXMATCH(D46, ""Praha""), 'Анализ'!$B$8, 1)*IF(COUNTIF('Анализ'!$C$9:$D$9, B46) &gt; 0, 'Анализ'!$B$9, 1)*IF(AND(G46=""Не известно"", K46&gt;0),'Анализ'!$B$10,1)*IF(AND(G46=""Не известно"", J46&gt;0, K46=0),'Анализ'!$B$11,1)*IF(AND(G46=""Против поправки"", L46&gt;1),"&amp;"'Анализ'!$B$12,1)*IF(O46&lt;&gt;"""",'Анализ'!$B$13,1)*IF(P46&lt;&gt;"""",'Анализ'!$B$14,1)*IF(Q46&lt;&gt;"""",'Анализ'!$B$15,1)*IF(R46&lt;&gt;"""",'Анализ'!$B$16,1)*IF(S46&lt;&gt;"""",'Анализ'!$B$17,1)*IF(T46&lt;&gt;"""",'Анализ'!$B$18,1)*IF(U46&lt;&gt;"""",'Анализ'!$B$19,1)*IF(COUNTIF(N46:U46, "&amp;"""MP"") &gt; 0, 'Анализ'!$B$20, 1)*IF(COUNTIF(N46:U46, ""P"") &gt; 0, 'Анализ'!$B$21, 1)"),0.72)</f>
        <v>0.72</v>
      </c>
      <c r="G46" s="18" t="str">
        <f t="shared" si="1"/>
        <v>Не известно</v>
      </c>
      <c r="H46" s="13">
        <f t="shared" si="2"/>
        <v>1</v>
      </c>
      <c r="I46" s="18">
        <f t="shared" si="3"/>
        <v>0</v>
      </c>
      <c r="J46" s="18">
        <f>COUNTIF('Отчеты'!D46:AC46, $J$1)</f>
        <v>1</v>
      </c>
      <c r="K46" s="18">
        <f>COUNTIF('Отчеты'!D46:AC46, $K$1)</f>
        <v>0</v>
      </c>
      <c r="L46" s="18">
        <f>COUNTIF('Отчеты'!D46:AC46, $L$1)</f>
        <v>0</v>
      </c>
      <c r="M46" s="18">
        <f>COUNTIF('Отчеты'!D46:AC46, $M$1)</f>
        <v>0</v>
      </c>
      <c r="N46" s="19"/>
      <c r="O46" s="19"/>
      <c r="P46" s="19"/>
      <c r="Q46" s="19"/>
      <c r="R46" s="19"/>
      <c r="S46" s="19"/>
      <c r="T46" s="19"/>
      <c r="U46" s="19"/>
      <c r="V46" s="20" t="s">
        <v>234</v>
      </c>
      <c r="W46" s="20" t="s">
        <v>52</v>
      </c>
      <c r="X46" s="9" t="s">
        <v>235</v>
      </c>
    </row>
    <row r="47">
      <c r="A47" s="18" t="s">
        <v>47</v>
      </c>
      <c r="B47" s="13" t="s">
        <v>48</v>
      </c>
      <c r="C47" s="14" t="s">
        <v>236</v>
      </c>
      <c r="D47" s="13"/>
      <c r="E47" s="13" t="s">
        <v>237</v>
      </c>
      <c r="F47" s="13">
        <f>IFERROR(__xludf.DUMMYFUNCTION("IF(A47=""Poslanec"",'Анализ'!$B$2,1)*IF(A47=""Senator"",'Анализ'!$B$3,1)*IF(A47=""Europoslanec"",'Анализ'!$B$4,1)*IF(A47=""Jiny politik"",'Анализ'!$B$5,1)*IF(COUNTIF('Анализ'!$C$6:$I$6, B47) = 0, 'Анализ'!$B$6, 1)*IF(B47=""BEZPP"", 'Анализ'!$B$7, 1)*IF(RE"&amp;"GEXMATCH(D47, ""Praha""), 'Анализ'!$B$8, 1)*IF(COUNTIF('Анализ'!$C$9:$D$9, B47) &gt; 0, 'Анализ'!$B$9, 1)*IF(AND(G47=""Не известно"", K47&gt;0),'Анализ'!$B$10,1)*IF(AND(G47=""Не известно"", J47&gt;0, K47=0),'Анализ'!$B$11,1)*IF(AND(G47=""Против поправки"", L47&gt;1),"&amp;"'Анализ'!$B$12,1)*IF(O47&lt;&gt;"""",'Анализ'!$B$13,1)*IF(P47&lt;&gt;"""",'Анализ'!$B$14,1)*IF(Q47&lt;&gt;"""",'Анализ'!$B$15,1)*IF(R47&lt;&gt;"""",'Анализ'!$B$16,1)*IF(S47&lt;&gt;"""",'Анализ'!$B$17,1)*IF(T47&lt;&gt;"""",'Анализ'!$B$18,1)*IF(U47&lt;&gt;"""",'Анализ'!$B$19,1)*IF(COUNTIF(N47:U47, "&amp;"""MP"") &gt; 0, 'Анализ'!$B$20, 1)*IF(COUNTIF(N47:U47, ""P"") &gt; 0, 'Анализ'!$B$21, 1)"),0.6)</f>
        <v>0.6</v>
      </c>
      <c r="G47" s="18" t="str">
        <f t="shared" si="1"/>
        <v>Против поправки</v>
      </c>
      <c r="H47" s="13">
        <f t="shared" si="2"/>
        <v>1</v>
      </c>
      <c r="I47" s="18">
        <f t="shared" si="3"/>
        <v>1</v>
      </c>
      <c r="J47" s="18">
        <f>COUNTIF('Отчеты'!D47:AC47, $J$1)</f>
        <v>0</v>
      </c>
      <c r="K47" s="18">
        <f>COUNTIF('Отчеты'!D47:AC47, $K$1)</f>
        <v>0</v>
      </c>
      <c r="L47" s="18">
        <f>COUNTIF('Отчеты'!D47:AC47, $L$1)</f>
        <v>1</v>
      </c>
      <c r="M47" s="18">
        <f>COUNTIF('Отчеты'!D47:AC47, $M$1)</f>
        <v>0</v>
      </c>
      <c r="N47" s="19"/>
      <c r="O47" s="19"/>
      <c r="P47" s="19"/>
      <c r="Q47" s="19"/>
      <c r="R47" s="19"/>
      <c r="S47" s="19"/>
      <c r="T47" s="19"/>
      <c r="U47" s="19"/>
      <c r="V47" s="20" t="s">
        <v>238</v>
      </c>
      <c r="W47" s="20" t="s">
        <v>52</v>
      </c>
      <c r="X47" s="9" t="s">
        <v>239</v>
      </c>
    </row>
    <row r="48">
      <c r="A48" s="18" t="s">
        <v>47</v>
      </c>
      <c r="B48" s="13" t="s">
        <v>48</v>
      </c>
      <c r="C48" s="14" t="s">
        <v>240</v>
      </c>
      <c r="D48" s="13"/>
      <c r="E48" s="13" t="s">
        <v>241</v>
      </c>
      <c r="F48" s="13">
        <f>IFERROR(__xludf.DUMMYFUNCTION("IF(A48=""Poslanec"",'Анализ'!$B$2,1)*IF(A48=""Senator"",'Анализ'!$B$3,1)*IF(A48=""Europoslanec"",'Анализ'!$B$4,1)*IF(A48=""Jiny politik"",'Анализ'!$B$5,1)*IF(COUNTIF('Анализ'!$C$6:$I$6, B48) = 0, 'Анализ'!$B$6, 1)*IF(B48=""BEZPP"", 'Анализ'!$B$7, 1)*IF(RE"&amp;"GEXMATCH(D48, ""Praha""), 'Анализ'!$B$8, 1)*IF(COUNTIF('Анализ'!$C$9:$D$9, B48) &gt; 0, 'Анализ'!$B$9, 1)*IF(AND(G48=""Не известно"", K48&gt;0),'Анализ'!$B$10,1)*IF(AND(G48=""Не известно"", J48&gt;0, K48=0),'Анализ'!$B$11,1)*IF(AND(G48=""Против поправки"", L48&gt;1),"&amp;"'Анализ'!$B$12,1)*IF(O48&lt;&gt;"""",'Анализ'!$B$13,1)*IF(P48&lt;&gt;"""",'Анализ'!$B$14,1)*IF(Q48&lt;&gt;"""",'Анализ'!$B$15,1)*IF(R48&lt;&gt;"""",'Анализ'!$B$16,1)*IF(S48&lt;&gt;"""",'Анализ'!$B$17,1)*IF(T48&lt;&gt;"""",'Анализ'!$B$18,1)*IF(U48&lt;&gt;"""",'Анализ'!$B$19,1)*IF(COUNTIF(N48:U48, "&amp;"""MP"") &gt; 0, 'Анализ'!$B$20, 1)*IF(COUNTIF(N48:U48, ""P"") &gt; 0, 'Анализ'!$B$21, 1)"),0.72)</f>
        <v>0.72</v>
      </c>
      <c r="G48" s="18" t="str">
        <f t="shared" si="1"/>
        <v>Не известно</v>
      </c>
      <c r="H48" s="13">
        <f t="shared" si="2"/>
        <v>1</v>
      </c>
      <c r="I48" s="18">
        <f t="shared" si="3"/>
        <v>0</v>
      </c>
      <c r="J48" s="18">
        <f>COUNTIF('Отчеты'!D48:AC48, $J$1)</f>
        <v>1</v>
      </c>
      <c r="K48" s="18">
        <f>COUNTIF('Отчеты'!D48:AC48, $K$1)</f>
        <v>0</v>
      </c>
      <c r="L48" s="18">
        <f>COUNTIF('Отчеты'!D48:AC48, $L$1)</f>
        <v>0</v>
      </c>
      <c r="M48" s="18">
        <f>COUNTIF('Отчеты'!D48:AC48, $M$1)</f>
        <v>0</v>
      </c>
      <c r="N48" s="21"/>
      <c r="O48" s="19"/>
      <c r="P48" s="19"/>
      <c r="Q48" s="19"/>
      <c r="R48" s="19"/>
      <c r="S48" s="19"/>
      <c r="T48" s="19"/>
      <c r="U48" s="19"/>
      <c r="V48" s="20" t="s">
        <v>242</v>
      </c>
      <c r="W48" s="20" t="s">
        <v>57</v>
      </c>
      <c r="X48" s="9" t="s">
        <v>243</v>
      </c>
    </row>
    <row r="49">
      <c r="A49" s="18" t="s">
        <v>47</v>
      </c>
      <c r="B49" s="13" t="s">
        <v>48</v>
      </c>
      <c r="C49" s="14" t="s">
        <v>244</v>
      </c>
      <c r="D49" s="13"/>
      <c r="E49" s="13" t="s">
        <v>245</v>
      </c>
      <c r="F49" s="13">
        <f>IFERROR(__xludf.DUMMYFUNCTION("IF(A49=""Poslanec"",'Анализ'!$B$2,1)*IF(A49=""Senator"",'Анализ'!$B$3,1)*IF(A49=""Europoslanec"",'Анализ'!$B$4,1)*IF(A49=""Jiny politik"",'Анализ'!$B$5,1)*IF(COUNTIF('Анализ'!$C$6:$I$6, B49) = 0, 'Анализ'!$B$6, 1)*IF(B49=""BEZPP"", 'Анализ'!$B$7, 1)*IF(RE"&amp;"GEXMATCH(D49, ""Praha""), 'Анализ'!$B$8, 1)*IF(COUNTIF('Анализ'!$C$9:$D$9, B49) &gt; 0, 'Анализ'!$B$9, 1)*IF(AND(G49=""Не известно"", K49&gt;0),'Анализ'!$B$10,1)*IF(AND(G49=""Не известно"", J49&gt;0, K49=0),'Анализ'!$B$11,1)*IF(AND(G49=""Против поправки"", L49&gt;1),"&amp;"'Анализ'!$B$12,1)*IF(O49&lt;&gt;"""",'Анализ'!$B$13,1)*IF(P49&lt;&gt;"""",'Анализ'!$B$14,1)*IF(Q49&lt;&gt;"""",'Анализ'!$B$15,1)*IF(R49&lt;&gt;"""",'Анализ'!$B$16,1)*IF(S49&lt;&gt;"""",'Анализ'!$B$17,1)*IF(T49&lt;&gt;"""",'Анализ'!$B$18,1)*IF(U49&lt;&gt;"""",'Анализ'!$B$19,1)*IF(COUNTIF(N49:U49, "&amp;"""MP"") &gt; 0, 'Анализ'!$B$20, 1)*IF(COUNTIF(N49:U49, ""P"") &gt; 0, 'Анализ'!$B$21, 1)"),0.72)</f>
        <v>0.72</v>
      </c>
      <c r="G49" s="18" t="str">
        <f t="shared" si="1"/>
        <v>Не известно</v>
      </c>
      <c r="H49" s="13">
        <f t="shared" si="2"/>
        <v>1</v>
      </c>
      <c r="I49" s="18">
        <f t="shared" si="3"/>
        <v>0</v>
      </c>
      <c r="J49" s="18">
        <f>COUNTIF('Отчеты'!D49:AC49, $J$1)</f>
        <v>1</v>
      </c>
      <c r="K49" s="18">
        <f>COUNTIF('Отчеты'!D49:AC49, $K$1)</f>
        <v>0</v>
      </c>
      <c r="L49" s="18">
        <f>COUNTIF('Отчеты'!D49:AC49, $L$1)</f>
        <v>0</v>
      </c>
      <c r="M49" s="18">
        <f>COUNTIF('Отчеты'!D49:AC49, $M$1)</f>
        <v>0</v>
      </c>
      <c r="N49" s="19"/>
      <c r="O49" s="19"/>
      <c r="P49" s="19"/>
      <c r="Q49" s="19"/>
      <c r="R49" s="19"/>
      <c r="S49" s="19"/>
      <c r="T49" s="19"/>
      <c r="U49" s="19"/>
      <c r="V49" s="20" t="s">
        <v>246</v>
      </c>
      <c r="W49" s="20" t="s">
        <v>57</v>
      </c>
      <c r="X49" s="9" t="s">
        <v>247</v>
      </c>
    </row>
    <row r="50">
      <c r="A50" s="18" t="s">
        <v>47</v>
      </c>
      <c r="B50" s="13" t="s">
        <v>48</v>
      </c>
      <c r="C50" s="14" t="s">
        <v>248</v>
      </c>
      <c r="D50" s="13"/>
      <c r="E50" s="13" t="s">
        <v>249</v>
      </c>
      <c r="F50" s="13">
        <f>IFERROR(__xludf.DUMMYFUNCTION("IF(A50=""Poslanec"",'Анализ'!$B$2,1)*IF(A50=""Senator"",'Анализ'!$B$3,1)*IF(A50=""Europoslanec"",'Анализ'!$B$4,1)*IF(A50=""Jiny politik"",'Анализ'!$B$5,1)*IF(COUNTIF('Анализ'!$C$6:$I$6, B50) = 0, 'Анализ'!$B$6, 1)*IF(B50=""BEZPP"", 'Анализ'!$B$7, 1)*IF(RE"&amp;"GEXMATCH(D50, ""Praha""), 'Анализ'!$B$8, 1)*IF(COUNTIF('Анализ'!$C$9:$D$9, B50) &gt; 0, 'Анализ'!$B$9, 1)*IF(AND(G50=""Не известно"", K50&gt;0),'Анализ'!$B$10,1)*IF(AND(G50=""Не известно"", J50&gt;0, K50=0),'Анализ'!$B$11,1)*IF(AND(G50=""Против поправки"", L50&gt;1),"&amp;"'Анализ'!$B$12,1)*IF(O50&lt;&gt;"""",'Анализ'!$B$13,1)*IF(P50&lt;&gt;"""",'Анализ'!$B$14,1)*IF(Q50&lt;&gt;"""",'Анализ'!$B$15,1)*IF(R50&lt;&gt;"""",'Анализ'!$B$16,1)*IF(S50&lt;&gt;"""",'Анализ'!$B$17,1)*IF(T50&lt;&gt;"""",'Анализ'!$B$18,1)*IF(U50&lt;&gt;"""",'Анализ'!$B$19,1)*IF(COUNTIF(N50:U50, "&amp;"""MP"") &gt; 0, 'Анализ'!$B$20, 1)*IF(COUNTIF(N50:U50, ""P"") &gt; 0, 'Анализ'!$B$21, 1)"),0.864)</f>
        <v>0.864</v>
      </c>
      <c r="G50" s="18" t="str">
        <f t="shared" si="1"/>
        <v>Не известно</v>
      </c>
      <c r="H50" s="13">
        <f t="shared" si="2"/>
        <v>1</v>
      </c>
      <c r="I50" s="18">
        <f t="shared" si="3"/>
        <v>0</v>
      </c>
      <c r="J50" s="18">
        <f>COUNTIF('Отчеты'!D50:AC50, $J$1)</f>
        <v>1</v>
      </c>
      <c r="K50" s="18">
        <f>COUNTIF('Отчеты'!D50:AC50, $K$1)</f>
        <v>0</v>
      </c>
      <c r="L50" s="18">
        <f>COUNTIF('Отчеты'!D50:AC50, $L$1)</f>
        <v>0</v>
      </c>
      <c r="M50" s="18">
        <f>COUNTIF('Отчеты'!D50:AC50, $M$1)</f>
        <v>0</v>
      </c>
      <c r="N50" s="19"/>
      <c r="O50" s="19"/>
      <c r="P50" s="19"/>
      <c r="Q50" s="19"/>
      <c r="R50" s="19"/>
      <c r="S50" s="19"/>
      <c r="T50" s="19"/>
      <c r="U50" s="21" t="s">
        <v>78</v>
      </c>
      <c r="V50" s="20" t="s">
        <v>250</v>
      </c>
      <c r="W50" s="20" t="s">
        <v>57</v>
      </c>
      <c r="X50" s="9" t="s">
        <v>251</v>
      </c>
    </row>
    <row r="51">
      <c r="A51" s="18" t="s">
        <v>47</v>
      </c>
      <c r="B51" s="13" t="s">
        <v>48</v>
      </c>
      <c r="C51" s="4" t="s">
        <v>252</v>
      </c>
      <c r="D51" s="13"/>
      <c r="E51" s="13" t="s">
        <v>253</v>
      </c>
      <c r="F51" s="13">
        <f>IFERROR(__xludf.DUMMYFUNCTION("IF(A51=""Poslanec"",'Анализ'!$B$2,1)*IF(A51=""Senator"",'Анализ'!$B$3,1)*IF(A51=""Europoslanec"",'Анализ'!$B$4,1)*IF(A51=""Jiny politik"",'Анализ'!$B$5,1)*IF(COUNTIF('Анализ'!$C$6:$I$6, B51) = 0, 'Анализ'!$B$6, 1)*IF(B51=""BEZPP"", 'Анализ'!$B$7, 1)*IF(RE"&amp;"GEXMATCH(D51, ""Praha""), 'Анализ'!$B$8, 1)*IF(COUNTIF('Анализ'!$C$9:$D$9, B51) &gt; 0, 'Анализ'!$B$9, 1)*IF(AND(G51=""Не известно"", K51&gt;0),'Анализ'!$B$10,1)*IF(AND(G51=""Не известно"", J51&gt;0, K51=0),'Анализ'!$B$11,1)*IF(AND(G51=""Против поправки"", L51&gt;1),"&amp;"'Анализ'!$B$12,1)*IF(O51&lt;&gt;"""",'Анализ'!$B$13,1)*IF(P51&lt;&gt;"""",'Анализ'!$B$14,1)*IF(Q51&lt;&gt;"""",'Анализ'!$B$15,1)*IF(R51&lt;&gt;"""",'Анализ'!$B$16,1)*IF(S51&lt;&gt;"""",'Анализ'!$B$17,1)*IF(T51&lt;&gt;"""",'Анализ'!$B$18,1)*IF(U51&lt;&gt;"""",'Анализ'!$B$19,1)*IF(COUNTIF(N51:U51, "&amp;"""MP"") &gt; 0, 'Анализ'!$B$20, 1)*IF(COUNTIF(N51:U51, ""P"") &gt; 0, 'Анализ'!$B$21, 1)"),1.14048)</f>
        <v>1.14048</v>
      </c>
      <c r="G51" s="18" t="str">
        <f t="shared" si="1"/>
        <v>Не известно</v>
      </c>
      <c r="H51" s="13">
        <f t="shared" si="2"/>
        <v>1</v>
      </c>
      <c r="I51" s="18">
        <f t="shared" si="3"/>
        <v>0</v>
      </c>
      <c r="J51" s="18">
        <f>COUNTIF('Отчеты'!D51:AC51, $J$1)</f>
        <v>1</v>
      </c>
      <c r="K51" s="18">
        <f>COUNTIF('Отчеты'!D51:AC51, $K$1)</f>
        <v>0</v>
      </c>
      <c r="L51" s="18">
        <f>COUNTIF('Отчеты'!D51:AC51, $L$1)</f>
        <v>0</v>
      </c>
      <c r="M51" s="18">
        <f>COUNTIF('Отчеты'!D51:AC51, $M$1)</f>
        <v>0</v>
      </c>
      <c r="N51" s="19"/>
      <c r="O51" s="19"/>
      <c r="P51" s="19"/>
      <c r="Q51" s="19"/>
      <c r="R51" s="19"/>
      <c r="S51" s="19"/>
      <c r="T51" s="21" t="s">
        <v>83</v>
      </c>
      <c r="U51" s="21" t="s">
        <v>254</v>
      </c>
      <c r="V51" s="20" t="s">
        <v>252</v>
      </c>
      <c r="W51" s="20" t="s">
        <v>57</v>
      </c>
      <c r="X51" s="9" t="s">
        <v>255</v>
      </c>
    </row>
    <row r="52">
      <c r="A52" s="18" t="s">
        <v>47</v>
      </c>
      <c r="B52" s="13" t="s">
        <v>48</v>
      </c>
      <c r="C52" s="14" t="s">
        <v>256</v>
      </c>
      <c r="D52" s="13"/>
      <c r="E52" s="13" t="s">
        <v>257</v>
      </c>
      <c r="F52" s="13">
        <f>IFERROR(__xludf.DUMMYFUNCTION("IF(A52=""Poslanec"",'Анализ'!$B$2,1)*IF(A52=""Senator"",'Анализ'!$B$3,1)*IF(A52=""Europoslanec"",'Анализ'!$B$4,1)*IF(A52=""Jiny politik"",'Анализ'!$B$5,1)*IF(COUNTIF('Анализ'!$C$6:$I$6, B52) = 0, 'Анализ'!$B$6, 1)*IF(B52=""BEZPP"", 'Анализ'!$B$7, 1)*IF(RE"&amp;"GEXMATCH(D52, ""Praha""), 'Анализ'!$B$8, 1)*IF(COUNTIF('Анализ'!$C$9:$D$9, B52) &gt; 0, 'Анализ'!$B$9, 1)*IF(AND(G52=""Не известно"", K52&gt;0),'Анализ'!$B$10,1)*IF(AND(G52=""Не известно"", J52&gt;0, K52=0),'Анализ'!$B$11,1)*IF(AND(G52=""Против поправки"", L52&gt;1),"&amp;"'Анализ'!$B$12,1)*IF(O52&lt;&gt;"""",'Анализ'!$B$13,1)*IF(P52&lt;&gt;"""",'Анализ'!$B$14,1)*IF(Q52&lt;&gt;"""",'Анализ'!$B$15,1)*IF(R52&lt;&gt;"""",'Анализ'!$B$16,1)*IF(S52&lt;&gt;"""",'Анализ'!$B$17,1)*IF(T52&lt;&gt;"""",'Анализ'!$B$18,1)*IF(U52&lt;&gt;"""",'Анализ'!$B$19,1)*IF(COUNTIF(N52:U52, "&amp;"""MP"") &gt; 0, 'Анализ'!$B$20, 1)*IF(COUNTIF(N52:U52, ""P"") &gt; 0, 'Анализ'!$B$21, 1)"),0.72)</f>
        <v>0.72</v>
      </c>
      <c r="G52" s="18" t="str">
        <f t="shared" si="1"/>
        <v>Не известно</v>
      </c>
      <c r="H52" s="13">
        <f t="shared" si="2"/>
        <v>1</v>
      </c>
      <c r="I52" s="18">
        <f t="shared" si="3"/>
        <v>0</v>
      </c>
      <c r="J52" s="18">
        <f>COUNTIF('Отчеты'!D52:AC52, $J$1)</f>
        <v>1</v>
      </c>
      <c r="K52" s="18">
        <f>COUNTIF('Отчеты'!D52:AC52, $K$1)</f>
        <v>0</v>
      </c>
      <c r="L52" s="18">
        <f>COUNTIF('Отчеты'!D52:AC52, $L$1)</f>
        <v>0</v>
      </c>
      <c r="M52" s="18">
        <f>COUNTIF('Отчеты'!D52:AC52, $M$1)</f>
        <v>0</v>
      </c>
      <c r="N52" s="19"/>
      <c r="O52" s="19"/>
      <c r="P52" s="19"/>
      <c r="Q52" s="19"/>
      <c r="R52" s="19"/>
      <c r="S52" s="19"/>
      <c r="T52" s="19"/>
      <c r="U52" s="19"/>
      <c r="V52" s="20" t="s">
        <v>258</v>
      </c>
      <c r="W52" s="20" t="s">
        <v>57</v>
      </c>
      <c r="X52" s="9" t="s">
        <v>259</v>
      </c>
    </row>
    <row r="53">
      <c r="A53" s="18" t="s">
        <v>47</v>
      </c>
      <c r="B53" s="13" t="s">
        <v>48</v>
      </c>
      <c r="C53" s="14" t="s">
        <v>260</v>
      </c>
      <c r="D53" s="18" t="s">
        <v>168</v>
      </c>
      <c r="E53" s="13" t="s">
        <v>261</v>
      </c>
      <c r="F53" s="13">
        <f>IFERROR(__xludf.DUMMYFUNCTION("IF(A53=""Poslanec"",'Анализ'!$B$2,1)*IF(A53=""Senator"",'Анализ'!$B$3,1)*IF(A53=""Europoslanec"",'Анализ'!$B$4,1)*IF(A53=""Jiny politik"",'Анализ'!$B$5,1)*IF(COUNTIF('Анализ'!$C$6:$I$6, B53) = 0, 'Анализ'!$B$6, 1)*IF(B53=""BEZPP"", 'Анализ'!$B$7, 1)*IF(RE"&amp;"GEXMATCH(D53, ""Praha""), 'Анализ'!$B$8, 1)*IF(COUNTIF('Анализ'!$C$9:$D$9, B53) &gt; 0, 'Анализ'!$B$9, 1)*IF(AND(G53=""Не известно"", K53&gt;0),'Анализ'!$B$10,1)*IF(AND(G53=""Не известно"", J53&gt;0, K53=0),'Анализ'!$B$11,1)*IF(AND(G53=""Против поправки"", L53&gt;1),"&amp;"'Анализ'!$B$12,1)*IF(O53&lt;&gt;"""",'Анализ'!$B$13,1)*IF(P53&lt;&gt;"""",'Анализ'!$B$14,1)*IF(Q53&lt;&gt;"""",'Анализ'!$B$15,1)*IF(R53&lt;&gt;"""",'Анализ'!$B$16,1)*IF(S53&lt;&gt;"""",'Анализ'!$B$17,1)*IF(T53&lt;&gt;"""",'Анализ'!$B$18,1)*IF(U53&lt;&gt;"""",'Анализ'!$B$19,1)*IF(COUNTIF(N53:U53, "&amp;"""MP"") &gt; 0, 'Анализ'!$B$20, 1)*IF(COUNTIF(N53:U53, ""P"") &gt; 0, 'Анализ'!$B$21, 1)"),1.1880000000000002)</f>
        <v>1.188</v>
      </c>
      <c r="G53" s="18" t="str">
        <f t="shared" si="1"/>
        <v>Не известно</v>
      </c>
      <c r="H53" s="13">
        <f t="shared" si="2"/>
        <v>1</v>
      </c>
      <c r="I53" s="18">
        <f t="shared" si="3"/>
        <v>0</v>
      </c>
      <c r="J53" s="18">
        <f>COUNTIF('Отчеты'!D53:AC53, $J$1)</f>
        <v>1</v>
      </c>
      <c r="K53" s="18">
        <f>COUNTIF('Отчеты'!D53:AC53, $K$1)</f>
        <v>0</v>
      </c>
      <c r="L53" s="18">
        <f>COUNTIF('Отчеты'!D53:AC53, $L$1)</f>
        <v>0</v>
      </c>
      <c r="M53" s="18">
        <f>COUNTIF('Отчеты'!D53:AC53, $M$1)</f>
        <v>0</v>
      </c>
      <c r="N53" s="19"/>
      <c r="O53" s="19"/>
      <c r="P53" s="19"/>
      <c r="Q53" s="19"/>
      <c r="R53" s="21" t="s">
        <v>78</v>
      </c>
      <c r="S53" s="19"/>
      <c r="T53" s="21" t="s">
        <v>78</v>
      </c>
      <c r="U53" s="19"/>
      <c r="V53" s="20" t="s">
        <v>262</v>
      </c>
      <c r="W53" s="20" t="s">
        <v>57</v>
      </c>
      <c r="X53" s="9" t="s">
        <v>263</v>
      </c>
    </row>
    <row r="54">
      <c r="A54" s="18" t="s">
        <v>47</v>
      </c>
      <c r="B54" s="13" t="s">
        <v>48</v>
      </c>
      <c r="C54" s="14" t="s">
        <v>264</v>
      </c>
      <c r="D54" s="18" t="s">
        <v>168</v>
      </c>
      <c r="E54" s="13" t="s">
        <v>265</v>
      </c>
      <c r="F54" s="13">
        <f>IFERROR(__xludf.DUMMYFUNCTION("IF(A54=""Poslanec"",'Анализ'!$B$2,1)*IF(A54=""Senator"",'Анализ'!$B$3,1)*IF(A54=""Europoslanec"",'Анализ'!$B$4,1)*IF(A54=""Jiny politik"",'Анализ'!$B$5,1)*IF(COUNTIF('Анализ'!$C$6:$I$6, B54) = 0, 'Анализ'!$B$6, 1)*IF(B54=""BEZPP"", 'Анализ'!$B$7, 1)*IF(RE"&amp;"GEXMATCH(D54, ""Praha""), 'Анализ'!$B$8, 1)*IF(COUNTIF('Анализ'!$C$9:$D$9, B54) &gt; 0, 'Анализ'!$B$9, 1)*IF(AND(G54=""Не известно"", K54&gt;0),'Анализ'!$B$10,1)*IF(AND(G54=""Не известно"", J54&gt;0, K54=0),'Анализ'!$B$11,1)*IF(AND(G54=""Против поправки"", L54&gt;1),"&amp;"'Анализ'!$B$12,1)*IF(O54&lt;&gt;"""",'Анализ'!$B$13,1)*IF(P54&lt;&gt;"""",'Анализ'!$B$14,1)*IF(Q54&lt;&gt;"""",'Анализ'!$B$15,1)*IF(R54&lt;&gt;"""",'Анализ'!$B$16,1)*IF(S54&lt;&gt;"""",'Анализ'!$B$17,1)*IF(T54&lt;&gt;"""",'Анализ'!$B$18,1)*IF(U54&lt;&gt;"""",'Анализ'!$B$19,1)*IF(COUNTIF(N54:U54, "&amp;"""MP"") &gt; 0, 'Анализ'!$B$20, 1)*IF(COUNTIF(N54:U54, ""P"") &gt; 0, 'Анализ'!$B$21, 1)"),1.08)</f>
        <v>1.08</v>
      </c>
      <c r="G54" s="18" t="str">
        <f t="shared" si="1"/>
        <v>Не известно</v>
      </c>
      <c r="H54" s="13">
        <f t="shared" si="2"/>
        <v>1</v>
      </c>
      <c r="I54" s="18">
        <f t="shared" si="3"/>
        <v>0</v>
      </c>
      <c r="J54" s="18">
        <f>COUNTIF('Отчеты'!D54:AC54, $J$1)</f>
        <v>1</v>
      </c>
      <c r="K54" s="18">
        <f>COUNTIF('Отчеты'!D54:AC54, $K$1)</f>
        <v>0</v>
      </c>
      <c r="L54" s="18">
        <f>COUNTIF('Отчеты'!D54:AC54, $L$1)</f>
        <v>0</v>
      </c>
      <c r="M54" s="18">
        <f>COUNTIF('Отчеты'!D54:AC54, $M$1)</f>
        <v>0</v>
      </c>
      <c r="N54" s="19"/>
      <c r="O54" s="19"/>
      <c r="P54" s="19"/>
      <c r="Q54" s="19"/>
      <c r="R54" s="21" t="s">
        <v>78</v>
      </c>
      <c r="S54" s="19"/>
      <c r="T54" s="19"/>
      <c r="U54" s="19"/>
      <c r="V54" s="20" t="s">
        <v>266</v>
      </c>
      <c r="W54" s="20" t="s">
        <v>57</v>
      </c>
      <c r="X54" s="9" t="s">
        <v>267</v>
      </c>
    </row>
    <row r="55">
      <c r="A55" s="18" t="s">
        <v>47</v>
      </c>
      <c r="B55" s="13" t="s">
        <v>48</v>
      </c>
      <c r="C55" s="14" t="s">
        <v>268</v>
      </c>
      <c r="D55" s="18" t="s">
        <v>168</v>
      </c>
      <c r="E55" s="13" t="s">
        <v>269</v>
      </c>
      <c r="F55" s="13">
        <f>IFERROR(__xludf.DUMMYFUNCTION("IF(A55=""Poslanec"",'Анализ'!$B$2,1)*IF(A55=""Senator"",'Анализ'!$B$3,1)*IF(A55=""Europoslanec"",'Анализ'!$B$4,1)*IF(A55=""Jiny politik"",'Анализ'!$B$5,1)*IF(COUNTIF('Анализ'!$C$6:$I$6, B55) = 0, 'Анализ'!$B$6, 1)*IF(B55=""BEZPP"", 'Анализ'!$B$7, 1)*IF(RE"&amp;"GEXMATCH(D55, ""Praha""), 'Анализ'!$B$8, 1)*IF(COUNTIF('Анализ'!$C$9:$D$9, B55) &gt; 0, 'Анализ'!$B$9, 1)*IF(AND(G55=""Не известно"", K55&gt;0),'Анализ'!$B$10,1)*IF(AND(G55=""Не известно"", J55&gt;0, K55=0),'Анализ'!$B$11,1)*IF(AND(G55=""Против поправки"", L55&gt;1),"&amp;"'Анализ'!$B$12,1)*IF(O55&lt;&gt;"""",'Анализ'!$B$13,1)*IF(P55&lt;&gt;"""",'Анализ'!$B$14,1)*IF(Q55&lt;&gt;"""",'Анализ'!$B$15,1)*IF(R55&lt;&gt;"""",'Анализ'!$B$16,1)*IF(S55&lt;&gt;"""",'Анализ'!$B$17,1)*IF(T55&lt;&gt;"""",'Анализ'!$B$18,1)*IF(U55&lt;&gt;"""",'Анализ'!$B$19,1)*IF(COUNTIF(N55:U55, "&amp;"""MP"") &gt; 0, 'Анализ'!$B$20, 1)*IF(COUNTIF(N55:U55, ""P"") &gt; 0, 'Анализ'!$B$21, 1)"),1.08)</f>
        <v>1.08</v>
      </c>
      <c r="G55" s="18" t="str">
        <f t="shared" si="1"/>
        <v>Не известно</v>
      </c>
      <c r="H55" s="13">
        <f t="shared" si="2"/>
        <v>1</v>
      </c>
      <c r="I55" s="18">
        <f t="shared" si="3"/>
        <v>0</v>
      </c>
      <c r="J55" s="18">
        <f>COUNTIF('Отчеты'!D55:AC55, $J$1)</f>
        <v>1</v>
      </c>
      <c r="K55" s="18">
        <f>COUNTIF('Отчеты'!D55:AC55, $K$1)</f>
        <v>0</v>
      </c>
      <c r="L55" s="18">
        <f>COUNTIF('Отчеты'!D55:AC55, $L$1)</f>
        <v>0</v>
      </c>
      <c r="M55" s="18">
        <f>COUNTIF('Отчеты'!D55:AC55, $M$1)</f>
        <v>0</v>
      </c>
      <c r="N55" s="19"/>
      <c r="O55" s="19"/>
      <c r="P55" s="19"/>
      <c r="Q55" s="19"/>
      <c r="R55" s="21" t="s">
        <v>78</v>
      </c>
      <c r="S55" s="19"/>
      <c r="T55" s="19"/>
      <c r="U55" s="19"/>
      <c r="V55" s="20" t="s">
        <v>270</v>
      </c>
      <c r="W55" s="20" t="s">
        <v>57</v>
      </c>
      <c r="X55" s="9" t="s">
        <v>271</v>
      </c>
    </row>
    <row r="56">
      <c r="A56" s="18" t="s">
        <v>47</v>
      </c>
      <c r="B56" s="13" t="s">
        <v>48</v>
      </c>
      <c r="C56" s="14" t="s">
        <v>272</v>
      </c>
      <c r="D56" s="13"/>
      <c r="E56" s="13" t="s">
        <v>273</v>
      </c>
      <c r="F56" s="13">
        <f>IFERROR(__xludf.DUMMYFUNCTION("IF(A56=""Poslanec"",'Анализ'!$B$2,1)*IF(A56=""Senator"",'Анализ'!$B$3,1)*IF(A56=""Europoslanec"",'Анализ'!$B$4,1)*IF(A56=""Jiny politik"",'Анализ'!$B$5,1)*IF(COUNTIF('Анализ'!$C$6:$I$6, B56) = 0, 'Анализ'!$B$6, 1)*IF(B56=""BEZPP"", 'Анализ'!$B$7, 1)*IF(RE"&amp;"GEXMATCH(D56, ""Praha""), 'Анализ'!$B$8, 1)*IF(COUNTIF('Анализ'!$C$9:$D$9, B56) &gt; 0, 'Анализ'!$B$9, 1)*IF(AND(G56=""Не известно"", K56&gt;0),'Анализ'!$B$10,1)*IF(AND(G56=""Не известно"", J56&gt;0, K56=0),'Анализ'!$B$11,1)*IF(AND(G56=""Против поправки"", L56&gt;1),"&amp;"'Анализ'!$B$12,1)*IF(O56&lt;&gt;"""",'Анализ'!$B$13,1)*IF(P56&lt;&gt;"""",'Анализ'!$B$14,1)*IF(Q56&lt;&gt;"""",'Анализ'!$B$15,1)*IF(R56&lt;&gt;"""",'Анализ'!$B$16,1)*IF(S56&lt;&gt;"""",'Анализ'!$B$17,1)*IF(T56&lt;&gt;"""",'Анализ'!$B$18,1)*IF(U56&lt;&gt;"""",'Анализ'!$B$19,1)*IF(COUNTIF(N56:U56, "&amp;"""MP"") &gt; 0, 'Анализ'!$B$20, 1)*IF(COUNTIF(N56:U56, ""P"") &gt; 0, 'Анализ'!$B$21, 1)"),1.008)</f>
        <v>1.008</v>
      </c>
      <c r="G56" s="18" t="str">
        <f t="shared" si="1"/>
        <v>Не известно</v>
      </c>
      <c r="H56" s="13">
        <f t="shared" si="2"/>
        <v>1</v>
      </c>
      <c r="I56" s="18">
        <f t="shared" si="3"/>
        <v>0</v>
      </c>
      <c r="J56" s="18">
        <f>COUNTIF('Отчеты'!D56:AC56, $J$1)</f>
        <v>1</v>
      </c>
      <c r="K56" s="18">
        <f>COUNTIF('Отчеты'!D56:AC56, $K$1)</f>
        <v>0</v>
      </c>
      <c r="L56" s="18">
        <f>COUNTIF('Отчеты'!D56:AC56, $L$1)</f>
        <v>0</v>
      </c>
      <c r="M56" s="18">
        <f>COUNTIF('Отчеты'!D56:AC56, $M$1)</f>
        <v>0</v>
      </c>
      <c r="N56" s="19"/>
      <c r="O56" s="19"/>
      <c r="P56" s="19"/>
      <c r="Q56" s="21" t="s">
        <v>78</v>
      </c>
      <c r="R56" s="19"/>
      <c r="S56" s="19"/>
      <c r="T56" s="19"/>
      <c r="U56" s="19"/>
      <c r="V56" s="20" t="s">
        <v>274</v>
      </c>
      <c r="W56" s="20" t="s">
        <v>52</v>
      </c>
      <c r="X56" s="9" t="s">
        <v>275</v>
      </c>
    </row>
    <row r="57">
      <c r="A57" s="18" t="s">
        <v>47</v>
      </c>
      <c r="B57" s="13" t="s">
        <v>48</v>
      </c>
      <c r="C57" s="14" t="s">
        <v>276</v>
      </c>
      <c r="D57" s="13"/>
      <c r="E57" s="13" t="s">
        <v>277</v>
      </c>
      <c r="F57" s="13">
        <f>IFERROR(__xludf.DUMMYFUNCTION("IF(A57=""Poslanec"",'Анализ'!$B$2,1)*IF(A57=""Senator"",'Анализ'!$B$3,1)*IF(A57=""Europoslanec"",'Анализ'!$B$4,1)*IF(A57=""Jiny politik"",'Анализ'!$B$5,1)*IF(COUNTIF('Анализ'!$C$6:$I$6, B57) = 0, 'Анализ'!$B$6, 1)*IF(B57=""BEZPP"", 'Анализ'!$B$7, 1)*IF(RE"&amp;"GEXMATCH(D57, ""Praha""), 'Анализ'!$B$8, 1)*IF(COUNTIF('Анализ'!$C$9:$D$9, B57) &gt; 0, 'Анализ'!$B$9, 1)*IF(AND(G57=""Не известно"", K57&gt;0),'Анализ'!$B$10,1)*IF(AND(G57=""Не известно"", J57&gt;0, K57=0),'Анализ'!$B$11,1)*IF(AND(G57=""Против поправки"", L57&gt;1),"&amp;"'Анализ'!$B$12,1)*IF(O57&lt;&gt;"""",'Анализ'!$B$13,1)*IF(P57&lt;&gt;"""",'Анализ'!$B$14,1)*IF(Q57&lt;&gt;"""",'Анализ'!$B$15,1)*IF(R57&lt;&gt;"""",'Анализ'!$B$16,1)*IF(S57&lt;&gt;"""",'Анализ'!$B$17,1)*IF(T57&lt;&gt;"""",'Анализ'!$B$18,1)*IF(U57&lt;&gt;"""",'Анализ'!$B$19,1)*IF(COUNTIF(N57:U57, "&amp;"""MP"") &gt; 0, 'Анализ'!$B$20, 1)*IF(COUNTIF(N57:U57, ""P"") &gt; 0, 'Анализ'!$B$21, 1)"),0.864)</f>
        <v>0.864</v>
      </c>
      <c r="G57" s="18" t="str">
        <f t="shared" si="1"/>
        <v>Не известно</v>
      </c>
      <c r="H57" s="13">
        <f t="shared" si="2"/>
        <v>1</v>
      </c>
      <c r="I57" s="18">
        <f t="shared" si="3"/>
        <v>0</v>
      </c>
      <c r="J57" s="18">
        <f>COUNTIF('Отчеты'!D57:AC57, $J$1)</f>
        <v>1</v>
      </c>
      <c r="K57" s="18">
        <f>COUNTIF('Отчеты'!D57:AC57, $K$1)</f>
        <v>0</v>
      </c>
      <c r="L57" s="18">
        <f>COUNTIF('Отчеты'!D57:AC57, $L$1)</f>
        <v>0</v>
      </c>
      <c r="M57" s="18">
        <f>COUNTIF('Отчеты'!D57:AC57, $M$1)</f>
        <v>0</v>
      </c>
      <c r="N57" s="19"/>
      <c r="O57" s="19"/>
      <c r="P57" s="19"/>
      <c r="Q57" s="19"/>
      <c r="R57" s="19"/>
      <c r="S57" s="19"/>
      <c r="T57" s="19"/>
      <c r="U57" s="21" t="s">
        <v>254</v>
      </c>
      <c r="V57" s="20" t="s">
        <v>278</v>
      </c>
      <c r="W57" s="20" t="s">
        <v>57</v>
      </c>
      <c r="X57" s="9" t="s">
        <v>279</v>
      </c>
    </row>
    <row r="58">
      <c r="A58" s="18" t="s">
        <v>47</v>
      </c>
      <c r="B58" s="13" t="s">
        <v>48</v>
      </c>
      <c r="C58" s="14" t="s">
        <v>280</v>
      </c>
      <c r="D58" s="13"/>
      <c r="E58" s="13" t="s">
        <v>281</v>
      </c>
      <c r="F58" s="13">
        <f>IFERROR(__xludf.DUMMYFUNCTION("IF(A58=""Poslanec"",'Анализ'!$B$2,1)*IF(A58=""Senator"",'Анализ'!$B$3,1)*IF(A58=""Europoslanec"",'Анализ'!$B$4,1)*IF(A58=""Jiny politik"",'Анализ'!$B$5,1)*IF(COUNTIF('Анализ'!$C$6:$I$6, B58) = 0, 'Анализ'!$B$6, 1)*IF(B58=""BEZPP"", 'Анализ'!$B$7, 1)*IF(RE"&amp;"GEXMATCH(D58, ""Praha""), 'Анализ'!$B$8, 1)*IF(COUNTIF('Анализ'!$C$9:$D$9, B58) &gt; 0, 'Анализ'!$B$9, 1)*IF(AND(G58=""Не известно"", K58&gt;0),'Анализ'!$B$10,1)*IF(AND(G58=""Не известно"", J58&gt;0, K58=0),'Анализ'!$B$11,1)*IF(AND(G58=""Против поправки"", L58&gt;1),"&amp;"'Анализ'!$B$12,1)*IF(O58&lt;&gt;"""",'Анализ'!$B$13,1)*IF(P58&lt;&gt;"""",'Анализ'!$B$14,1)*IF(Q58&lt;&gt;"""",'Анализ'!$B$15,1)*IF(R58&lt;&gt;"""",'Анализ'!$B$16,1)*IF(S58&lt;&gt;"""",'Анализ'!$B$17,1)*IF(T58&lt;&gt;"""",'Анализ'!$B$18,1)*IF(U58&lt;&gt;"""",'Анализ'!$B$19,1)*IF(COUNTIF(N58:U58, "&amp;"""MP"") &gt; 0, 'Анализ'!$B$20, 1)*IF(COUNTIF(N58:U58, ""P"") &gt; 0, 'Анализ'!$B$21, 1)"),0.72)</f>
        <v>0.72</v>
      </c>
      <c r="G58" s="18" t="str">
        <f t="shared" si="1"/>
        <v>Не известно</v>
      </c>
      <c r="H58" s="13">
        <f t="shared" si="2"/>
        <v>1</v>
      </c>
      <c r="I58" s="18">
        <f t="shared" si="3"/>
        <v>0</v>
      </c>
      <c r="J58" s="18">
        <f>COUNTIF('Отчеты'!D58:AC58, $J$1)</f>
        <v>1</v>
      </c>
      <c r="K58" s="18">
        <f>COUNTIF('Отчеты'!D58:AC58, $K$1)</f>
        <v>0</v>
      </c>
      <c r="L58" s="18">
        <f>COUNTIF('Отчеты'!D58:AC58, $L$1)</f>
        <v>0</v>
      </c>
      <c r="M58" s="18">
        <f>COUNTIF('Отчеты'!D58:AC58, $M$1)</f>
        <v>0</v>
      </c>
      <c r="N58" s="19"/>
      <c r="O58" s="19"/>
      <c r="P58" s="19"/>
      <c r="Q58" s="19"/>
      <c r="R58" s="19"/>
      <c r="S58" s="19"/>
      <c r="T58" s="19"/>
      <c r="U58" s="19"/>
      <c r="V58" s="20" t="s">
        <v>282</v>
      </c>
      <c r="W58" s="20" t="s">
        <v>57</v>
      </c>
      <c r="X58" s="9" t="s">
        <v>283</v>
      </c>
    </row>
    <row r="59">
      <c r="A59" s="18" t="s">
        <v>47</v>
      </c>
      <c r="B59" s="13" t="s">
        <v>48</v>
      </c>
      <c r="C59" s="14" t="s">
        <v>284</v>
      </c>
      <c r="D59" s="13"/>
      <c r="E59" s="13" t="s">
        <v>285</v>
      </c>
      <c r="F59" s="13">
        <f>IFERROR(__xludf.DUMMYFUNCTION("IF(A59=""Poslanec"",'Анализ'!$B$2,1)*IF(A59=""Senator"",'Анализ'!$B$3,1)*IF(A59=""Europoslanec"",'Анализ'!$B$4,1)*IF(A59=""Jiny politik"",'Анализ'!$B$5,1)*IF(COUNTIF('Анализ'!$C$6:$I$6, B59) = 0, 'Анализ'!$B$6, 1)*IF(B59=""BEZPP"", 'Анализ'!$B$7, 1)*IF(RE"&amp;"GEXMATCH(D59, ""Praha""), 'Анализ'!$B$8, 1)*IF(COUNTIF('Анализ'!$C$9:$D$9, B59) &gt; 0, 'Анализ'!$B$9, 1)*IF(AND(G59=""Не известно"", K59&gt;0),'Анализ'!$B$10,1)*IF(AND(G59=""Не известно"", J59&gt;0, K59=0),'Анализ'!$B$11,1)*IF(AND(G59=""Против поправки"", L59&gt;1),"&amp;"'Анализ'!$B$12,1)*IF(O59&lt;&gt;"""",'Анализ'!$B$13,1)*IF(P59&lt;&gt;"""",'Анализ'!$B$14,1)*IF(Q59&lt;&gt;"""",'Анализ'!$B$15,1)*IF(R59&lt;&gt;"""",'Анализ'!$B$16,1)*IF(S59&lt;&gt;"""",'Анализ'!$B$17,1)*IF(T59&lt;&gt;"""",'Анализ'!$B$18,1)*IF(U59&lt;&gt;"""",'Анализ'!$B$19,1)*IF(COUNTIF(N59:U59, "&amp;"""MP"") &gt; 0, 'Анализ'!$B$20, 1)*IF(COUNTIF(N59:U59, ""P"") &gt; 0, 'Анализ'!$B$21, 1)"),0.72)</f>
        <v>0.72</v>
      </c>
      <c r="G59" s="18" t="str">
        <f t="shared" si="1"/>
        <v>Не известно</v>
      </c>
      <c r="H59" s="13">
        <f t="shared" si="2"/>
        <v>1</v>
      </c>
      <c r="I59" s="18">
        <f t="shared" si="3"/>
        <v>0</v>
      </c>
      <c r="J59" s="18">
        <f>COUNTIF('Отчеты'!D59:AC59, $J$1)</f>
        <v>1</v>
      </c>
      <c r="K59" s="18">
        <f>COUNTIF('Отчеты'!D59:AC59, $K$1)</f>
        <v>0</v>
      </c>
      <c r="L59" s="18">
        <f>COUNTIF('Отчеты'!D59:AC59, $L$1)</f>
        <v>0</v>
      </c>
      <c r="M59" s="18">
        <f>COUNTIF('Отчеты'!D59:AC59, $M$1)</f>
        <v>0</v>
      </c>
      <c r="N59" s="19"/>
      <c r="O59" s="19"/>
      <c r="P59" s="19"/>
      <c r="Q59" s="19"/>
      <c r="R59" s="19"/>
      <c r="S59" s="19"/>
      <c r="T59" s="19"/>
      <c r="U59" s="19"/>
      <c r="V59" s="20" t="s">
        <v>286</v>
      </c>
      <c r="W59" s="20" t="s">
        <v>57</v>
      </c>
      <c r="X59" s="9" t="s">
        <v>287</v>
      </c>
    </row>
    <row r="60">
      <c r="A60" s="18" t="s">
        <v>47</v>
      </c>
      <c r="B60" s="13" t="s">
        <v>48</v>
      </c>
      <c r="C60" s="14" t="s">
        <v>288</v>
      </c>
      <c r="D60" s="13"/>
      <c r="E60" s="13" t="s">
        <v>289</v>
      </c>
      <c r="F60" s="13">
        <f>IFERROR(__xludf.DUMMYFUNCTION("IF(A60=""Poslanec"",'Анализ'!$B$2,1)*IF(A60=""Senator"",'Анализ'!$B$3,1)*IF(A60=""Europoslanec"",'Анализ'!$B$4,1)*IF(A60=""Jiny politik"",'Анализ'!$B$5,1)*IF(COUNTIF('Анализ'!$C$6:$I$6, B60) = 0, 'Анализ'!$B$6, 1)*IF(B60=""BEZPP"", 'Анализ'!$B$7, 1)*IF(RE"&amp;"GEXMATCH(D60, ""Praha""), 'Анализ'!$B$8, 1)*IF(COUNTIF('Анализ'!$C$9:$D$9, B60) &gt; 0, 'Анализ'!$B$9, 1)*IF(AND(G60=""Не известно"", K60&gt;0),'Анализ'!$B$10,1)*IF(AND(G60=""Не известно"", J60&gt;0, K60=0),'Анализ'!$B$11,1)*IF(AND(G60=""Против поправки"", L60&gt;1),"&amp;"'Анализ'!$B$12,1)*IF(O60&lt;&gt;"""",'Анализ'!$B$13,1)*IF(P60&lt;&gt;"""",'Анализ'!$B$14,1)*IF(Q60&lt;&gt;"""",'Анализ'!$B$15,1)*IF(R60&lt;&gt;"""",'Анализ'!$B$16,1)*IF(S60&lt;&gt;"""",'Анализ'!$B$17,1)*IF(T60&lt;&gt;"""",'Анализ'!$B$18,1)*IF(U60&lt;&gt;"""",'Анализ'!$B$19,1)*IF(COUNTIF(N60:U60, "&amp;"""MP"") &gt; 0, 'Анализ'!$B$20, 1)*IF(COUNTIF(N60:U60, ""P"") &gt; 0, 'Анализ'!$B$21, 1)"),0.72)</f>
        <v>0.72</v>
      </c>
      <c r="G60" s="18" t="str">
        <f t="shared" si="1"/>
        <v>Не известно</v>
      </c>
      <c r="H60" s="13">
        <f t="shared" si="2"/>
        <v>1</v>
      </c>
      <c r="I60" s="18">
        <f t="shared" si="3"/>
        <v>0</v>
      </c>
      <c r="J60" s="18">
        <f>COUNTIF('Отчеты'!D60:AC60, $J$1)</f>
        <v>1</v>
      </c>
      <c r="K60" s="18">
        <f>COUNTIF('Отчеты'!D60:AC60, $K$1)</f>
        <v>0</v>
      </c>
      <c r="L60" s="18">
        <f>COUNTIF('Отчеты'!D60:AC60, $L$1)</f>
        <v>0</v>
      </c>
      <c r="M60" s="18">
        <f>COUNTIF('Отчеты'!D60:AC60, $M$1)</f>
        <v>0</v>
      </c>
      <c r="N60" s="19"/>
      <c r="O60" s="19"/>
      <c r="P60" s="19"/>
      <c r="Q60" s="19"/>
      <c r="R60" s="19"/>
      <c r="S60" s="19"/>
      <c r="T60" s="19"/>
      <c r="U60" s="19"/>
      <c r="V60" s="20" t="s">
        <v>290</v>
      </c>
      <c r="W60" s="20" t="s">
        <v>57</v>
      </c>
      <c r="X60" s="9" t="s">
        <v>291</v>
      </c>
    </row>
    <row r="61">
      <c r="A61" s="18" t="s">
        <v>47</v>
      </c>
      <c r="B61" s="13" t="s">
        <v>48</v>
      </c>
      <c r="C61" s="14" t="s">
        <v>292</v>
      </c>
      <c r="D61" s="13"/>
      <c r="E61" s="13" t="s">
        <v>293</v>
      </c>
      <c r="F61" s="13">
        <f>IFERROR(__xludf.DUMMYFUNCTION("IF(A61=""Poslanec"",'Анализ'!$B$2,1)*IF(A61=""Senator"",'Анализ'!$B$3,1)*IF(A61=""Europoslanec"",'Анализ'!$B$4,1)*IF(A61=""Jiny politik"",'Анализ'!$B$5,1)*IF(COUNTIF('Анализ'!$C$6:$I$6, B61) = 0, 'Анализ'!$B$6, 1)*IF(B61=""BEZPP"", 'Анализ'!$B$7, 1)*IF(RE"&amp;"GEXMATCH(D61, ""Praha""), 'Анализ'!$B$8, 1)*IF(COUNTIF('Анализ'!$C$9:$D$9, B61) &gt; 0, 'Анализ'!$B$9, 1)*IF(AND(G61=""Не известно"", K61&gt;0),'Анализ'!$B$10,1)*IF(AND(G61=""Не известно"", J61&gt;0, K61=0),'Анализ'!$B$11,1)*IF(AND(G61=""Против поправки"", L61&gt;1),"&amp;"'Анализ'!$B$12,1)*IF(O61&lt;&gt;"""",'Анализ'!$B$13,1)*IF(P61&lt;&gt;"""",'Анализ'!$B$14,1)*IF(Q61&lt;&gt;"""",'Анализ'!$B$15,1)*IF(R61&lt;&gt;"""",'Анализ'!$B$16,1)*IF(S61&lt;&gt;"""",'Анализ'!$B$17,1)*IF(T61&lt;&gt;"""",'Анализ'!$B$18,1)*IF(U61&lt;&gt;"""",'Анализ'!$B$19,1)*IF(COUNTIF(N61:U61, "&amp;"""MP"") &gt; 0, 'Анализ'!$B$20, 1)*IF(COUNTIF(N61:U61, ""P"") &gt; 0, 'Анализ'!$B$21, 1)"),0.72)</f>
        <v>0.72</v>
      </c>
      <c r="G61" s="18" t="str">
        <f t="shared" si="1"/>
        <v>Не известно</v>
      </c>
      <c r="H61" s="13">
        <f t="shared" si="2"/>
        <v>1</v>
      </c>
      <c r="I61" s="18">
        <f t="shared" si="3"/>
        <v>0</v>
      </c>
      <c r="J61" s="18">
        <f>COUNTIF('Отчеты'!D61:AC61, $J$1)</f>
        <v>1</v>
      </c>
      <c r="K61" s="18">
        <f>COUNTIF('Отчеты'!D61:AC61, $K$1)</f>
        <v>0</v>
      </c>
      <c r="L61" s="18">
        <f>COUNTIF('Отчеты'!D61:AC61, $L$1)</f>
        <v>0</v>
      </c>
      <c r="M61" s="18">
        <f>COUNTIF('Отчеты'!D61:AC61, $M$1)</f>
        <v>0</v>
      </c>
      <c r="N61" s="19"/>
      <c r="O61" s="19"/>
      <c r="P61" s="19"/>
      <c r="Q61" s="19"/>
      <c r="R61" s="19"/>
      <c r="S61" s="19"/>
      <c r="T61" s="19"/>
      <c r="U61" s="19"/>
      <c r="V61" s="20" t="s">
        <v>294</v>
      </c>
      <c r="W61" s="20" t="s">
        <v>57</v>
      </c>
      <c r="X61" s="9" t="s">
        <v>295</v>
      </c>
    </row>
    <row r="62">
      <c r="A62" s="18" t="s">
        <v>47</v>
      </c>
      <c r="B62" s="13" t="s">
        <v>48</v>
      </c>
      <c r="C62" s="14" t="s">
        <v>296</v>
      </c>
      <c r="D62" s="13"/>
      <c r="E62" s="13" t="s">
        <v>297</v>
      </c>
      <c r="F62" s="13">
        <f>IFERROR(__xludf.DUMMYFUNCTION("IF(A62=""Poslanec"",'Анализ'!$B$2,1)*IF(A62=""Senator"",'Анализ'!$B$3,1)*IF(A62=""Europoslanec"",'Анализ'!$B$4,1)*IF(A62=""Jiny politik"",'Анализ'!$B$5,1)*IF(COUNTIF('Анализ'!$C$6:$I$6, B62) = 0, 'Анализ'!$B$6, 1)*IF(B62=""BEZPP"", 'Анализ'!$B$7, 1)*IF(RE"&amp;"GEXMATCH(D62, ""Praha""), 'Анализ'!$B$8, 1)*IF(COUNTIF('Анализ'!$C$9:$D$9, B62) &gt; 0, 'Анализ'!$B$9, 1)*IF(AND(G62=""Не известно"", K62&gt;0),'Анализ'!$B$10,1)*IF(AND(G62=""Не известно"", J62&gt;0, K62=0),'Анализ'!$B$11,1)*IF(AND(G62=""Против поправки"", L62&gt;1),"&amp;"'Анализ'!$B$12,1)*IF(O62&lt;&gt;"""",'Анализ'!$B$13,1)*IF(P62&lt;&gt;"""",'Анализ'!$B$14,1)*IF(Q62&lt;&gt;"""",'Анализ'!$B$15,1)*IF(R62&lt;&gt;"""",'Анализ'!$B$16,1)*IF(S62&lt;&gt;"""",'Анализ'!$B$17,1)*IF(T62&lt;&gt;"""",'Анализ'!$B$18,1)*IF(U62&lt;&gt;"""",'Анализ'!$B$19,1)*IF(COUNTIF(N62:U62, "&amp;"""MP"") &gt; 0, 'Анализ'!$B$20, 1)*IF(COUNTIF(N62:U62, ""P"") &gt; 0, 'Анализ'!$B$21, 1)"),1.6632000000000002)</f>
        <v>1.6632</v>
      </c>
      <c r="G62" s="18" t="str">
        <f t="shared" si="1"/>
        <v>Не известно</v>
      </c>
      <c r="H62" s="13">
        <f t="shared" si="2"/>
        <v>1</v>
      </c>
      <c r="I62" s="18">
        <f t="shared" si="3"/>
        <v>0</v>
      </c>
      <c r="J62" s="18">
        <f>COUNTIF('Отчеты'!D62:AC62, $J$1)</f>
        <v>1</v>
      </c>
      <c r="K62" s="18">
        <f>COUNTIF('Отчеты'!D62:AC62, $K$1)</f>
        <v>0</v>
      </c>
      <c r="L62" s="18">
        <f>COUNTIF('Отчеты'!D62:AC62, $L$1)</f>
        <v>0</v>
      </c>
      <c r="M62" s="18">
        <f>COUNTIF('Отчеты'!D62:AC62, $M$1)</f>
        <v>0</v>
      </c>
      <c r="N62" s="21" t="s">
        <v>78</v>
      </c>
      <c r="O62" s="21" t="s">
        <v>78</v>
      </c>
      <c r="P62" s="21" t="s">
        <v>78</v>
      </c>
      <c r="Q62" s="21" t="s">
        <v>78</v>
      </c>
      <c r="R62" s="19"/>
      <c r="S62" s="19"/>
      <c r="T62" s="19"/>
      <c r="U62" s="19"/>
      <c r="V62" s="20" t="s">
        <v>298</v>
      </c>
      <c r="W62" s="20" t="s">
        <v>52</v>
      </c>
      <c r="X62" s="9" t="s">
        <v>299</v>
      </c>
    </row>
    <row r="63">
      <c r="A63" s="18" t="s">
        <v>47</v>
      </c>
      <c r="B63" s="13" t="s">
        <v>48</v>
      </c>
      <c r="C63" s="14" t="s">
        <v>300</v>
      </c>
      <c r="D63" s="13"/>
      <c r="E63" s="13" t="s">
        <v>301</v>
      </c>
      <c r="F63" s="13">
        <f>IFERROR(__xludf.DUMMYFUNCTION("IF(A63=""Poslanec"",'Анализ'!$B$2,1)*IF(A63=""Senator"",'Анализ'!$B$3,1)*IF(A63=""Europoslanec"",'Анализ'!$B$4,1)*IF(A63=""Jiny politik"",'Анализ'!$B$5,1)*IF(COUNTIF('Анализ'!$C$6:$I$6, B63) = 0, 'Анализ'!$B$6, 1)*IF(B63=""BEZPP"", 'Анализ'!$B$7, 1)*IF(RE"&amp;"GEXMATCH(D63, ""Praha""), 'Анализ'!$B$8, 1)*IF(COUNTIF('Анализ'!$C$9:$D$9, B63) &gt; 0, 'Анализ'!$B$9, 1)*IF(AND(G63=""Не известно"", K63&gt;0),'Анализ'!$B$10,1)*IF(AND(G63=""Не известно"", J63&gt;0, K63=0),'Анализ'!$B$11,1)*IF(AND(G63=""Против поправки"", L63&gt;1),"&amp;"'Анализ'!$B$12,1)*IF(O63&lt;&gt;"""",'Анализ'!$B$13,1)*IF(P63&lt;&gt;"""",'Анализ'!$B$14,1)*IF(Q63&lt;&gt;"""",'Анализ'!$B$15,1)*IF(R63&lt;&gt;"""",'Анализ'!$B$16,1)*IF(S63&lt;&gt;"""",'Анализ'!$B$17,1)*IF(T63&lt;&gt;"""",'Анализ'!$B$18,1)*IF(U63&lt;&gt;"""",'Анализ'!$B$19,1)*IF(COUNTIF(N63:U63, "&amp;"""MP"") &gt; 0, 'Анализ'!$B$20, 1)*IF(COUNTIF(N63:U63, ""P"") &gt; 0, 'Анализ'!$B$21, 1)"),0.72)</f>
        <v>0.72</v>
      </c>
      <c r="G63" s="18" t="str">
        <f t="shared" si="1"/>
        <v>Не известно</v>
      </c>
      <c r="H63" s="13">
        <f t="shared" si="2"/>
        <v>1</v>
      </c>
      <c r="I63" s="18">
        <f t="shared" si="3"/>
        <v>0</v>
      </c>
      <c r="J63" s="18">
        <f>COUNTIF('Отчеты'!D63:AC63, $J$1)</f>
        <v>1</v>
      </c>
      <c r="K63" s="18">
        <f>COUNTIF('Отчеты'!D63:AC63, $K$1)</f>
        <v>0</v>
      </c>
      <c r="L63" s="18">
        <f>COUNTIF('Отчеты'!D63:AC63, $L$1)</f>
        <v>0</v>
      </c>
      <c r="M63" s="18">
        <f>COUNTIF('Отчеты'!D63:AC63, $M$1)</f>
        <v>0</v>
      </c>
      <c r="N63" s="19"/>
      <c r="O63" s="19"/>
      <c r="P63" s="19"/>
      <c r="Q63" s="19"/>
      <c r="R63" s="19"/>
      <c r="S63" s="19"/>
      <c r="T63" s="19"/>
      <c r="U63" s="19"/>
      <c r="V63" s="20" t="s">
        <v>302</v>
      </c>
      <c r="W63" s="20" t="s">
        <v>57</v>
      </c>
      <c r="X63" s="9" t="s">
        <v>303</v>
      </c>
    </row>
    <row r="64">
      <c r="A64" s="18" t="s">
        <v>47</v>
      </c>
      <c r="B64" s="13" t="s">
        <v>48</v>
      </c>
      <c r="C64" s="14" t="s">
        <v>304</v>
      </c>
      <c r="D64" s="13"/>
      <c r="E64" s="13" t="s">
        <v>305</v>
      </c>
      <c r="F64" s="13">
        <f>IFERROR(__xludf.DUMMYFUNCTION("IF(A64=""Poslanec"",'Анализ'!$B$2,1)*IF(A64=""Senator"",'Анализ'!$B$3,1)*IF(A64=""Europoslanec"",'Анализ'!$B$4,1)*IF(A64=""Jiny politik"",'Анализ'!$B$5,1)*IF(COUNTIF('Анализ'!$C$6:$I$6, B64) = 0, 'Анализ'!$B$6, 1)*IF(B64=""BEZPP"", 'Анализ'!$B$7, 1)*IF(RE"&amp;"GEXMATCH(D64, ""Praha""), 'Анализ'!$B$8, 1)*IF(COUNTIF('Анализ'!$C$9:$D$9, B64) &gt; 0, 'Анализ'!$B$9, 1)*IF(AND(G64=""Не известно"", K64&gt;0),'Анализ'!$B$10,1)*IF(AND(G64=""Не известно"", J64&gt;0, K64=0),'Анализ'!$B$11,1)*IF(AND(G64=""Против поправки"", L64&gt;1),"&amp;"'Анализ'!$B$12,1)*IF(O64&lt;&gt;"""",'Анализ'!$B$13,1)*IF(P64&lt;&gt;"""",'Анализ'!$B$14,1)*IF(Q64&lt;&gt;"""",'Анализ'!$B$15,1)*IF(R64&lt;&gt;"""",'Анализ'!$B$16,1)*IF(S64&lt;&gt;"""",'Анализ'!$B$17,1)*IF(T64&lt;&gt;"""",'Анализ'!$B$18,1)*IF(U64&lt;&gt;"""",'Анализ'!$B$19,1)*IF(COUNTIF(N64:U64, "&amp;"""MP"") &gt; 0, 'Анализ'!$B$20, 1)*IF(COUNTIF(N64:U64, ""P"") &gt; 0, 'Анализ'!$B$21, 1)"),1.596672)</f>
        <v>1.596672</v>
      </c>
      <c r="G64" s="18" t="str">
        <f t="shared" si="1"/>
        <v>Не известно</v>
      </c>
      <c r="H64" s="13">
        <f t="shared" si="2"/>
        <v>1</v>
      </c>
      <c r="I64" s="18">
        <f t="shared" si="3"/>
        <v>0</v>
      </c>
      <c r="J64" s="18">
        <f>COUNTIF('Отчеты'!D64:AC64, $J$1)</f>
        <v>1</v>
      </c>
      <c r="K64" s="18">
        <f>COUNTIF('Отчеты'!D64:AC64, $K$1)</f>
        <v>0</v>
      </c>
      <c r="L64" s="18">
        <f>COUNTIF('Отчеты'!D64:AC64, $L$1)</f>
        <v>0</v>
      </c>
      <c r="M64" s="18">
        <f>COUNTIF('Отчеты'!D64:AC64, $M$1)</f>
        <v>0</v>
      </c>
      <c r="N64" s="19"/>
      <c r="O64" s="19"/>
      <c r="P64" s="19"/>
      <c r="Q64" s="21" t="s">
        <v>83</v>
      </c>
      <c r="R64" s="19"/>
      <c r="S64" s="19"/>
      <c r="T64" s="19"/>
      <c r="U64" s="21" t="s">
        <v>156</v>
      </c>
      <c r="V64" s="20" t="s">
        <v>306</v>
      </c>
      <c r="W64" s="20" t="s">
        <v>57</v>
      </c>
      <c r="X64" s="9" t="s">
        <v>307</v>
      </c>
    </row>
    <row r="65">
      <c r="A65" s="18" t="s">
        <v>47</v>
      </c>
      <c r="B65" s="13" t="s">
        <v>48</v>
      </c>
      <c r="C65" s="14" t="s">
        <v>308</v>
      </c>
      <c r="D65" s="13"/>
      <c r="E65" s="13" t="s">
        <v>309</v>
      </c>
      <c r="F65" s="13">
        <f>IFERROR(__xludf.DUMMYFUNCTION("IF(A65=""Poslanec"",'Анализ'!$B$2,1)*IF(A65=""Senator"",'Анализ'!$B$3,1)*IF(A65=""Europoslanec"",'Анализ'!$B$4,1)*IF(A65=""Jiny politik"",'Анализ'!$B$5,1)*IF(COUNTIF('Анализ'!$C$6:$I$6, B65) = 0, 'Анализ'!$B$6, 1)*IF(B65=""BEZPP"", 'Анализ'!$B$7, 1)*IF(RE"&amp;"GEXMATCH(D65, ""Praha""), 'Анализ'!$B$8, 1)*IF(COUNTIF('Анализ'!$C$9:$D$9, B65) &gt; 0, 'Анализ'!$B$9, 1)*IF(AND(G65=""Не известно"", K65&gt;0),'Анализ'!$B$10,1)*IF(AND(G65=""Не известно"", J65&gt;0, K65=0),'Анализ'!$B$11,1)*IF(AND(G65=""Против поправки"", L65&gt;1),"&amp;"'Анализ'!$B$12,1)*IF(O65&lt;&gt;"""",'Анализ'!$B$13,1)*IF(P65&lt;&gt;"""",'Анализ'!$B$14,1)*IF(Q65&lt;&gt;"""",'Анализ'!$B$15,1)*IF(R65&lt;&gt;"""",'Анализ'!$B$16,1)*IF(S65&lt;&gt;"""",'Анализ'!$B$17,1)*IF(T65&lt;&gt;"""",'Анализ'!$B$18,1)*IF(U65&lt;&gt;"""",'Анализ'!$B$19,1)*IF(COUNTIF(N65:U65, "&amp;"""MP"") &gt; 0, 'Анализ'!$B$20, 1)*IF(COUNTIF(N65:U65, ""P"") &gt; 0, 'Анализ'!$B$21, 1)"),0.792)</f>
        <v>0.792</v>
      </c>
      <c r="G65" s="18" t="str">
        <f t="shared" si="1"/>
        <v>Не известно</v>
      </c>
      <c r="H65" s="13">
        <f t="shared" si="2"/>
        <v>1</v>
      </c>
      <c r="I65" s="18">
        <f t="shared" si="3"/>
        <v>0</v>
      </c>
      <c r="J65" s="18">
        <f>COUNTIF('Отчеты'!D65:AC65, $J$1)</f>
        <v>1</v>
      </c>
      <c r="K65" s="18">
        <f>COUNTIF('Отчеты'!D65:AC65, $K$1)</f>
        <v>0</v>
      </c>
      <c r="L65" s="18">
        <f>COUNTIF('Отчеты'!D65:AC65, $L$1)</f>
        <v>0</v>
      </c>
      <c r="M65" s="18">
        <f>COUNTIF('Отчеты'!D65:AC65, $M$1)</f>
        <v>0</v>
      </c>
      <c r="N65" s="21" t="s">
        <v>156</v>
      </c>
      <c r="O65" s="19"/>
      <c r="P65" s="19"/>
      <c r="Q65" s="19"/>
      <c r="R65" s="19"/>
      <c r="S65" s="19"/>
      <c r="T65" s="19"/>
      <c r="U65" s="19"/>
      <c r="V65" s="20" t="s">
        <v>310</v>
      </c>
      <c r="W65" s="20" t="s">
        <v>57</v>
      </c>
      <c r="X65" s="9" t="s">
        <v>311</v>
      </c>
    </row>
    <row r="66">
      <c r="A66" s="18" t="s">
        <v>47</v>
      </c>
      <c r="B66" s="13" t="s">
        <v>48</v>
      </c>
      <c r="C66" s="14" t="s">
        <v>312</v>
      </c>
      <c r="D66" s="13"/>
      <c r="E66" s="13" t="s">
        <v>313</v>
      </c>
      <c r="F66" s="13">
        <f>IFERROR(__xludf.DUMMYFUNCTION("IF(A66=""Poslanec"",'Анализ'!$B$2,1)*IF(A66=""Senator"",'Анализ'!$B$3,1)*IF(A66=""Europoslanec"",'Анализ'!$B$4,1)*IF(A66=""Jiny politik"",'Анализ'!$B$5,1)*IF(COUNTIF('Анализ'!$C$6:$I$6, B66) = 0, 'Анализ'!$B$6, 1)*IF(B66=""BEZPP"", 'Анализ'!$B$7, 1)*IF(RE"&amp;"GEXMATCH(D66, ""Praha""), 'Анализ'!$B$8, 1)*IF(COUNTIF('Анализ'!$C$9:$D$9, B66) &gt; 0, 'Анализ'!$B$9, 1)*IF(AND(G66=""Не известно"", K66&gt;0),'Анализ'!$B$10,1)*IF(AND(G66=""Не известно"", J66&gt;0, K66=0),'Анализ'!$B$11,1)*IF(AND(G66=""Против поправки"", L66&gt;1),"&amp;"'Анализ'!$B$12,1)*IF(O66&lt;&gt;"""",'Анализ'!$B$13,1)*IF(P66&lt;&gt;"""",'Анализ'!$B$14,1)*IF(Q66&lt;&gt;"""",'Анализ'!$B$15,1)*IF(R66&lt;&gt;"""",'Анализ'!$B$16,1)*IF(S66&lt;&gt;"""",'Анализ'!$B$17,1)*IF(T66&lt;&gt;"""",'Анализ'!$B$18,1)*IF(U66&lt;&gt;"""",'Анализ'!$B$19,1)*IF(COUNTIF(N66:U66, "&amp;"""MP"") &gt; 0, 'Анализ'!$B$20, 1)*IF(COUNTIF(N66:U66, ""P"") &gt; 0, 'Анализ'!$B$21, 1)"),0.72)</f>
        <v>0.72</v>
      </c>
      <c r="G66" s="18" t="str">
        <f t="shared" si="1"/>
        <v>Не известно</v>
      </c>
      <c r="H66" s="13">
        <f t="shared" si="2"/>
        <v>1</v>
      </c>
      <c r="I66" s="18">
        <f t="shared" si="3"/>
        <v>0</v>
      </c>
      <c r="J66" s="18">
        <f>COUNTIF('Отчеты'!D66:AC66, $J$1)</f>
        <v>1</v>
      </c>
      <c r="K66" s="18">
        <f>COUNTIF('Отчеты'!D66:AC66, $K$1)</f>
        <v>0</v>
      </c>
      <c r="L66" s="18">
        <f>COUNTIF('Отчеты'!D66:AC66, $L$1)</f>
        <v>0</v>
      </c>
      <c r="M66" s="18">
        <f>COUNTIF('Отчеты'!D66:AC66, $M$1)</f>
        <v>0</v>
      </c>
      <c r="N66" s="19"/>
      <c r="O66" s="19"/>
      <c r="P66" s="19"/>
      <c r="Q66" s="19"/>
      <c r="R66" s="19"/>
      <c r="S66" s="19"/>
      <c r="T66" s="19"/>
      <c r="U66" s="19"/>
      <c r="V66" s="20" t="s">
        <v>314</v>
      </c>
      <c r="W66" s="20" t="s">
        <v>57</v>
      </c>
      <c r="X66" s="9" t="s">
        <v>315</v>
      </c>
    </row>
    <row r="67">
      <c r="A67" s="18" t="s">
        <v>47</v>
      </c>
      <c r="B67" s="13" t="s">
        <v>48</v>
      </c>
      <c r="C67" s="14" t="s">
        <v>316</v>
      </c>
      <c r="D67" s="13"/>
      <c r="E67" s="13" t="s">
        <v>317</v>
      </c>
      <c r="F67" s="13">
        <f>IFERROR(__xludf.DUMMYFUNCTION("IF(A67=""Poslanec"",'Анализ'!$B$2,1)*IF(A67=""Senator"",'Анализ'!$B$3,1)*IF(A67=""Europoslanec"",'Анализ'!$B$4,1)*IF(A67=""Jiny politik"",'Анализ'!$B$5,1)*IF(COUNTIF('Анализ'!$C$6:$I$6, B67) = 0, 'Анализ'!$B$6, 1)*IF(B67=""BEZPP"", 'Анализ'!$B$7, 1)*IF(RE"&amp;"GEXMATCH(D67, ""Praha""), 'Анализ'!$B$8, 1)*IF(COUNTIF('Анализ'!$C$9:$D$9, B67) &gt; 0, 'Анализ'!$B$9, 1)*IF(AND(G67=""Не известно"", K67&gt;0),'Анализ'!$B$10,1)*IF(AND(G67=""Не известно"", J67&gt;0, K67=0),'Анализ'!$B$11,1)*IF(AND(G67=""Против поправки"", L67&gt;1),"&amp;"'Анализ'!$B$12,1)*IF(O67&lt;&gt;"""",'Анализ'!$B$13,1)*IF(P67&lt;&gt;"""",'Анализ'!$B$14,1)*IF(Q67&lt;&gt;"""",'Анализ'!$B$15,1)*IF(R67&lt;&gt;"""",'Анализ'!$B$16,1)*IF(S67&lt;&gt;"""",'Анализ'!$B$17,1)*IF(T67&lt;&gt;"""",'Анализ'!$B$18,1)*IF(U67&lt;&gt;"""",'Анализ'!$B$19,1)*IF(COUNTIF(N67:U67, "&amp;"""MP"") &gt; 0, 'Анализ'!$B$20, 1)*IF(COUNTIF(N67:U67, ""P"") &gt; 0, 'Анализ'!$B$21, 1)"),3.0)</f>
        <v>3</v>
      </c>
      <c r="G67" s="18" t="str">
        <f t="shared" si="1"/>
        <v>Не известно</v>
      </c>
      <c r="H67" s="13">
        <f t="shared" si="2"/>
        <v>1</v>
      </c>
      <c r="I67" s="18">
        <f t="shared" si="3"/>
        <v>1</v>
      </c>
      <c r="J67" s="18">
        <f>COUNTIF('Отчеты'!D67:AC67, $J$1)</f>
        <v>0</v>
      </c>
      <c r="K67" s="18">
        <f>COUNTIF('Отчеты'!D67:AC67, $K$1)</f>
        <v>1</v>
      </c>
      <c r="L67" s="18">
        <f>COUNTIF('Отчеты'!D67:AC67, $L$1)</f>
        <v>0</v>
      </c>
      <c r="M67" s="18">
        <f>COUNTIF('Отчеты'!D67:AC67, $M$1)</f>
        <v>0</v>
      </c>
      <c r="N67" s="19"/>
      <c r="O67" s="19"/>
      <c r="P67" s="19"/>
      <c r="Q67" s="19"/>
      <c r="R67" s="19"/>
      <c r="S67" s="19"/>
      <c r="T67" s="19"/>
      <c r="U67" s="19"/>
      <c r="V67" s="20" t="s">
        <v>318</v>
      </c>
      <c r="W67" s="20" t="s">
        <v>57</v>
      </c>
      <c r="X67" s="9" t="s">
        <v>319</v>
      </c>
    </row>
    <row r="68">
      <c r="A68" s="18" t="s">
        <v>47</v>
      </c>
      <c r="B68" s="13" t="s">
        <v>48</v>
      </c>
      <c r="C68" s="14" t="s">
        <v>320</v>
      </c>
      <c r="D68" s="13"/>
      <c r="E68" s="13" t="s">
        <v>321</v>
      </c>
      <c r="F68" s="13">
        <f>IFERROR(__xludf.DUMMYFUNCTION("IF(A68=""Poslanec"",'Анализ'!$B$2,1)*IF(A68=""Senator"",'Анализ'!$B$3,1)*IF(A68=""Europoslanec"",'Анализ'!$B$4,1)*IF(A68=""Jiny politik"",'Анализ'!$B$5,1)*IF(COUNTIF('Анализ'!$C$6:$I$6, B68) = 0, 'Анализ'!$B$6, 1)*IF(B68=""BEZPP"", 'Анализ'!$B$7, 1)*IF(RE"&amp;"GEXMATCH(D68, ""Praha""), 'Анализ'!$B$8, 1)*IF(COUNTIF('Анализ'!$C$9:$D$9, B68) &gt; 0, 'Анализ'!$B$9, 1)*IF(AND(G68=""Не известно"", K68&gt;0),'Анализ'!$B$10,1)*IF(AND(G68=""Не известно"", J68&gt;0, K68=0),'Анализ'!$B$11,1)*IF(AND(G68=""Против поправки"", L68&gt;1),"&amp;"'Анализ'!$B$12,1)*IF(O68&lt;&gt;"""",'Анализ'!$B$13,1)*IF(P68&lt;&gt;"""",'Анализ'!$B$14,1)*IF(Q68&lt;&gt;"""",'Анализ'!$B$15,1)*IF(R68&lt;&gt;"""",'Анализ'!$B$16,1)*IF(S68&lt;&gt;"""",'Анализ'!$B$17,1)*IF(T68&lt;&gt;"""",'Анализ'!$B$18,1)*IF(U68&lt;&gt;"""",'Анализ'!$B$19,1)*IF(COUNTIF(N68:U68, "&amp;"""MP"") &gt; 0, 'Анализ'!$B$20, 1)*IF(COUNTIF(N68:U68, ""P"") &gt; 0, 'Анализ'!$B$21, 1)"),0.72)</f>
        <v>0.72</v>
      </c>
      <c r="G68" s="18" t="str">
        <f t="shared" si="1"/>
        <v>Не известно</v>
      </c>
      <c r="H68" s="13">
        <f t="shared" si="2"/>
        <v>1</v>
      </c>
      <c r="I68" s="18">
        <f t="shared" si="3"/>
        <v>0</v>
      </c>
      <c r="J68" s="18">
        <f>COUNTIF('Отчеты'!D68:AC68, $J$1)</f>
        <v>1</v>
      </c>
      <c r="K68" s="18">
        <f>COUNTIF('Отчеты'!D68:AC68, $K$1)</f>
        <v>0</v>
      </c>
      <c r="L68" s="18">
        <f>COUNTIF('Отчеты'!D68:AC68, $L$1)</f>
        <v>0</v>
      </c>
      <c r="M68" s="18">
        <f>COUNTIF('Отчеты'!D68:AC68, $M$1)</f>
        <v>0</v>
      </c>
      <c r="N68" s="19"/>
      <c r="O68" s="19"/>
      <c r="P68" s="19"/>
      <c r="Q68" s="19"/>
      <c r="R68" s="19"/>
      <c r="S68" s="19"/>
      <c r="T68" s="19"/>
      <c r="U68" s="19"/>
      <c r="V68" s="20" t="s">
        <v>322</v>
      </c>
      <c r="W68" s="20" t="s">
        <v>52</v>
      </c>
      <c r="X68" s="9" t="s">
        <v>323</v>
      </c>
    </row>
    <row r="69">
      <c r="A69" s="18" t="s">
        <v>47</v>
      </c>
      <c r="B69" s="13" t="s">
        <v>48</v>
      </c>
      <c r="C69" s="14" t="s">
        <v>324</v>
      </c>
      <c r="D69" s="13"/>
      <c r="E69" s="18" t="s">
        <v>325</v>
      </c>
      <c r="F69" s="13">
        <f>IFERROR(__xludf.DUMMYFUNCTION("IF(A69=""Poslanec"",'Анализ'!$B$2,1)*IF(A69=""Senator"",'Анализ'!$B$3,1)*IF(A69=""Europoslanec"",'Анализ'!$B$4,1)*IF(A69=""Jiny politik"",'Анализ'!$B$5,1)*IF(COUNTIF('Анализ'!$C$6:$I$6, B69) = 0, 'Анализ'!$B$6, 1)*IF(B69=""BEZPP"", 'Анализ'!$B$7, 1)*IF(RE"&amp;"GEXMATCH(D69, ""Praha""), 'Анализ'!$B$8, 1)*IF(COUNTIF('Анализ'!$C$9:$D$9, B69) &gt; 0, 'Анализ'!$B$9, 1)*IF(AND(G69=""Не известно"", K69&gt;0),'Анализ'!$B$10,1)*IF(AND(G69=""Не известно"", J69&gt;0, K69=0),'Анализ'!$B$11,1)*IF(AND(G69=""Против поправки"", L69&gt;1),"&amp;"'Анализ'!$B$12,1)*IF(O69&lt;&gt;"""",'Анализ'!$B$13,1)*IF(P69&lt;&gt;"""",'Анализ'!$B$14,1)*IF(Q69&lt;&gt;"""",'Анализ'!$B$15,1)*IF(R69&lt;&gt;"""",'Анализ'!$B$16,1)*IF(S69&lt;&gt;"""",'Анализ'!$B$17,1)*IF(T69&lt;&gt;"""",'Анализ'!$B$18,1)*IF(U69&lt;&gt;"""",'Анализ'!$B$19,1)*IF(COUNTIF(N69:U69, "&amp;"""MP"") &gt; 0, 'Анализ'!$B$20, 1)*IF(COUNTIF(N69:U69, ""P"") &gt; 0, 'Анализ'!$B$21, 1)"),0.72)</f>
        <v>0.72</v>
      </c>
      <c r="G69" s="18" t="str">
        <f t="shared" si="1"/>
        <v>Не известно</v>
      </c>
      <c r="H69" s="13">
        <f t="shared" si="2"/>
        <v>1</v>
      </c>
      <c r="I69" s="18">
        <f t="shared" si="3"/>
        <v>0</v>
      </c>
      <c r="J69" s="18">
        <f>COUNTIF('Отчеты'!D69:AC69, $J$1)</f>
        <v>1</v>
      </c>
      <c r="K69" s="18">
        <f>COUNTIF('Отчеты'!D69:AC69, $K$1)</f>
        <v>0</v>
      </c>
      <c r="L69" s="18">
        <f>COUNTIF('Отчеты'!D69:AC69, $L$1)</f>
        <v>0</v>
      </c>
      <c r="M69" s="18">
        <f>COUNTIF('Отчеты'!D69:AC69, $M$1)</f>
        <v>0</v>
      </c>
      <c r="N69" s="19"/>
      <c r="O69" s="19"/>
      <c r="P69" s="19"/>
      <c r="Q69" s="19"/>
      <c r="R69" s="19"/>
      <c r="S69" s="19"/>
      <c r="T69" s="19"/>
      <c r="U69" s="19"/>
      <c r="V69" s="10" t="s">
        <v>324</v>
      </c>
      <c r="W69" s="20" t="s">
        <v>57</v>
      </c>
      <c r="X69" s="9" t="s">
        <v>326</v>
      </c>
    </row>
    <row r="70">
      <c r="A70" s="18" t="s">
        <v>47</v>
      </c>
      <c r="B70" s="13" t="s">
        <v>48</v>
      </c>
      <c r="C70" s="14" t="s">
        <v>327</v>
      </c>
      <c r="D70" s="13"/>
      <c r="E70" s="13" t="s">
        <v>328</v>
      </c>
      <c r="F70" s="13">
        <f>IFERROR(__xludf.DUMMYFUNCTION("IF(A70=""Poslanec"",'Анализ'!$B$2,1)*IF(A70=""Senator"",'Анализ'!$B$3,1)*IF(A70=""Europoslanec"",'Анализ'!$B$4,1)*IF(A70=""Jiny politik"",'Анализ'!$B$5,1)*IF(COUNTIF('Анализ'!$C$6:$I$6, B70) = 0, 'Анализ'!$B$6, 1)*IF(B70=""BEZPP"", 'Анализ'!$B$7, 1)*IF(RE"&amp;"GEXMATCH(D70, ""Praha""), 'Анализ'!$B$8, 1)*IF(COUNTIF('Анализ'!$C$9:$D$9, B70) &gt; 0, 'Анализ'!$B$9, 1)*IF(AND(G70=""Не известно"", K70&gt;0),'Анализ'!$B$10,1)*IF(AND(G70=""Не известно"", J70&gt;0, K70=0),'Анализ'!$B$11,1)*IF(AND(G70=""Против поправки"", L70&gt;1),"&amp;"'Анализ'!$B$12,1)*IF(O70&lt;&gt;"""",'Анализ'!$B$13,1)*IF(P70&lt;&gt;"""",'Анализ'!$B$14,1)*IF(Q70&lt;&gt;"""",'Анализ'!$B$15,1)*IF(R70&lt;&gt;"""",'Анализ'!$B$16,1)*IF(S70&lt;&gt;"""",'Анализ'!$B$17,1)*IF(T70&lt;&gt;"""",'Анализ'!$B$18,1)*IF(U70&lt;&gt;"""",'Анализ'!$B$19,1)*IF(COUNTIF(N70:U70, "&amp;"""MP"") &gt; 0, 'Анализ'!$B$20, 1)*IF(COUNTIF(N70:U70, ""P"") &gt; 0, 'Анализ'!$B$21, 1)"),0.72)</f>
        <v>0.72</v>
      </c>
      <c r="G70" s="18" t="str">
        <f t="shared" si="1"/>
        <v>Не известно</v>
      </c>
      <c r="H70" s="13">
        <f t="shared" si="2"/>
        <v>1</v>
      </c>
      <c r="I70" s="18">
        <f t="shared" si="3"/>
        <v>0</v>
      </c>
      <c r="J70" s="18">
        <f>COUNTIF('Отчеты'!D70:AC70, $J$1)</f>
        <v>1</v>
      </c>
      <c r="K70" s="18">
        <f>COUNTIF('Отчеты'!D70:AC70, $K$1)</f>
        <v>0</v>
      </c>
      <c r="L70" s="18">
        <f>COUNTIF('Отчеты'!D70:AC70, $L$1)</f>
        <v>0</v>
      </c>
      <c r="M70" s="18">
        <f>COUNTIF('Отчеты'!D70:AC70, $M$1)</f>
        <v>0</v>
      </c>
      <c r="N70" s="19"/>
      <c r="O70" s="19"/>
      <c r="P70" s="19"/>
      <c r="Q70" s="19"/>
      <c r="R70" s="19"/>
      <c r="S70" s="19"/>
      <c r="T70" s="19"/>
      <c r="U70" s="19"/>
      <c r="V70" s="20" t="s">
        <v>329</v>
      </c>
      <c r="W70" s="20" t="s">
        <v>57</v>
      </c>
      <c r="X70" s="9" t="s">
        <v>330</v>
      </c>
    </row>
    <row r="71">
      <c r="A71" s="18" t="s">
        <v>47</v>
      </c>
      <c r="B71" s="13" t="s">
        <v>48</v>
      </c>
      <c r="C71" s="14" t="s">
        <v>331</v>
      </c>
      <c r="D71" s="13"/>
      <c r="E71" s="18" t="s">
        <v>332</v>
      </c>
      <c r="F71" s="13">
        <f>IFERROR(__xludf.DUMMYFUNCTION("IF(A71=""Poslanec"",'Анализ'!$B$2,1)*IF(A71=""Senator"",'Анализ'!$B$3,1)*IF(A71=""Europoslanec"",'Анализ'!$B$4,1)*IF(A71=""Jiny politik"",'Анализ'!$B$5,1)*IF(COUNTIF('Анализ'!$C$6:$I$6, B71) = 0, 'Анализ'!$B$6, 1)*IF(B71=""BEZPP"", 'Анализ'!$B$7, 1)*IF(RE"&amp;"GEXMATCH(D71, ""Praha""), 'Анализ'!$B$8, 1)*IF(COUNTIF('Анализ'!$C$9:$D$9, B71) &gt; 0, 'Анализ'!$B$9, 1)*IF(AND(G71=""Не известно"", K71&gt;0),'Анализ'!$B$10,1)*IF(AND(G71=""Не известно"", J71&gt;0, K71=0),'Анализ'!$B$11,1)*IF(AND(G71=""Против поправки"", L71&gt;1),"&amp;"'Анализ'!$B$12,1)*IF(O71&lt;&gt;"""",'Анализ'!$B$13,1)*IF(P71&lt;&gt;"""",'Анализ'!$B$14,1)*IF(Q71&lt;&gt;"""",'Анализ'!$B$15,1)*IF(R71&lt;&gt;"""",'Анализ'!$B$16,1)*IF(S71&lt;&gt;"""",'Анализ'!$B$17,1)*IF(T71&lt;&gt;"""",'Анализ'!$B$18,1)*IF(U71&lt;&gt;"""",'Анализ'!$B$19,1)*IF(COUNTIF(N71:U71, "&amp;"""MP"") &gt; 0, 'Анализ'!$B$20, 1)*IF(COUNTIF(N71:U71, ""P"") &gt; 0, 'Анализ'!$B$21, 1)"),0.72)</f>
        <v>0.72</v>
      </c>
      <c r="G71" s="18" t="str">
        <f t="shared" si="1"/>
        <v>Не известно</v>
      </c>
      <c r="H71" s="13">
        <f t="shared" si="2"/>
        <v>1</v>
      </c>
      <c r="I71" s="18">
        <f t="shared" si="3"/>
        <v>0</v>
      </c>
      <c r="J71" s="18">
        <f>COUNTIF('Отчеты'!D71:AC71, $J$1)</f>
        <v>1</v>
      </c>
      <c r="K71" s="18">
        <f>COUNTIF('Отчеты'!D71:AC71, $K$1)</f>
        <v>0</v>
      </c>
      <c r="L71" s="18">
        <f>COUNTIF('Отчеты'!D71:AC71, $L$1)</f>
        <v>0</v>
      </c>
      <c r="M71" s="18">
        <f>COUNTIF('Отчеты'!D71:AC71, $M$1)</f>
        <v>0</v>
      </c>
      <c r="N71" s="19"/>
      <c r="O71" s="19"/>
      <c r="P71" s="19"/>
      <c r="Q71" s="19"/>
      <c r="R71" s="19"/>
      <c r="S71" s="19"/>
      <c r="T71" s="19"/>
      <c r="U71" s="19"/>
      <c r="V71" s="10" t="s">
        <v>331</v>
      </c>
      <c r="W71" s="20" t="s">
        <v>52</v>
      </c>
      <c r="X71" s="9" t="s">
        <v>333</v>
      </c>
    </row>
    <row r="72">
      <c r="A72" s="18" t="s">
        <v>47</v>
      </c>
      <c r="B72" s="13" t="s">
        <v>48</v>
      </c>
      <c r="C72" s="14" t="s">
        <v>334</v>
      </c>
      <c r="D72" s="13"/>
      <c r="E72" s="13" t="s">
        <v>335</v>
      </c>
      <c r="F72" s="13">
        <f>IFERROR(__xludf.DUMMYFUNCTION("IF(A72=""Poslanec"",'Анализ'!$B$2,1)*IF(A72=""Senator"",'Анализ'!$B$3,1)*IF(A72=""Europoslanec"",'Анализ'!$B$4,1)*IF(A72=""Jiny politik"",'Анализ'!$B$5,1)*IF(COUNTIF('Анализ'!$C$6:$I$6, B72) = 0, 'Анализ'!$B$6, 1)*IF(B72=""BEZPP"", 'Анализ'!$B$7, 1)*IF(RE"&amp;"GEXMATCH(D72, ""Praha""), 'Анализ'!$B$8, 1)*IF(COUNTIF('Анализ'!$C$9:$D$9, B72) &gt; 0, 'Анализ'!$B$9, 1)*IF(AND(G72=""Не известно"", K72&gt;0),'Анализ'!$B$10,1)*IF(AND(G72=""Не известно"", J72&gt;0, K72=0),'Анализ'!$B$11,1)*IF(AND(G72=""Против поправки"", L72&gt;1),"&amp;"'Анализ'!$B$12,1)*IF(O72&lt;&gt;"""",'Анализ'!$B$13,1)*IF(P72&lt;&gt;"""",'Анализ'!$B$14,1)*IF(Q72&lt;&gt;"""",'Анализ'!$B$15,1)*IF(R72&lt;&gt;"""",'Анализ'!$B$16,1)*IF(S72&lt;&gt;"""",'Анализ'!$B$17,1)*IF(T72&lt;&gt;"""",'Анализ'!$B$18,1)*IF(U72&lt;&gt;"""",'Анализ'!$B$19,1)*IF(COUNTIF(N72:U72, "&amp;"""MP"") &gt; 0, 'Анализ'!$B$20, 1)*IF(COUNTIF(N72:U72, ""P"") &gt; 0, 'Анализ'!$B$21, 1)"),0.72)</f>
        <v>0.72</v>
      </c>
      <c r="G72" s="18" t="str">
        <f t="shared" si="1"/>
        <v>Не известно</v>
      </c>
      <c r="H72" s="13">
        <f t="shared" si="2"/>
        <v>1</v>
      </c>
      <c r="I72" s="18">
        <f t="shared" si="3"/>
        <v>0</v>
      </c>
      <c r="J72" s="18">
        <f>COUNTIF('Отчеты'!D72:AC72, $J$1)</f>
        <v>1</v>
      </c>
      <c r="K72" s="18">
        <f>COUNTIF('Отчеты'!D72:AC72, $K$1)</f>
        <v>0</v>
      </c>
      <c r="L72" s="18">
        <f>COUNTIF('Отчеты'!D72:AC72, $L$1)</f>
        <v>0</v>
      </c>
      <c r="M72" s="18">
        <f>COUNTIF('Отчеты'!D72:AC72, $M$1)</f>
        <v>0</v>
      </c>
      <c r="N72" s="19"/>
      <c r="O72" s="19"/>
      <c r="P72" s="19"/>
      <c r="Q72" s="19"/>
      <c r="R72" s="19"/>
      <c r="S72" s="19"/>
      <c r="T72" s="19"/>
      <c r="U72" s="19"/>
      <c r="V72" s="20" t="s">
        <v>336</v>
      </c>
      <c r="W72" s="20" t="s">
        <v>57</v>
      </c>
      <c r="X72" s="9" t="s">
        <v>337</v>
      </c>
    </row>
    <row r="73">
      <c r="A73" s="18" t="s">
        <v>47</v>
      </c>
      <c r="B73" s="13" t="s">
        <v>338</v>
      </c>
      <c r="C73" s="14" t="s">
        <v>339</v>
      </c>
      <c r="D73" s="13"/>
      <c r="E73" s="13" t="s">
        <v>340</v>
      </c>
      <c r="F73" s="13">
        <f>IFERROR(__xludf.DUMMYFUNCTION("IF(A73=""Poslanec"",'Анализ'!$B$2,1)*IF(A73=""Senator"",'Анализ'!$B$3,1)*IF(A73=""Europoslanec"",'Анализ'!$B$4,1)*IF(A73=""Jiny politik"",'Анализ'!$B$5,1)*IF(COUNTIF('Анализ'!$C$6:$I$6, B73) = 0, 'Анализ'!$B$6, 1)*IF(B73=""BEZPP"", 'Анализ'!$B$7, 1)*IF(RE"&amp;"GEXMATCH(D73, ""Praha""), 'Анализ'!$B$8, 1)*IF(COUNTIF('Анализ'!$C$9:$D$9, B73) &gt; 0, 'Анализ'!$B$9, 1)*IF(AND(G73=""Не известно"", K73&gt;0),'Анализ'!$B$10,1)*IF(AND(G73=""Не известно"", J73&gt;0, K73=0),'Анализ'!$B$11,1)*IF(AND(G73=""Против поправки"", L73&gt;1),"&amp;"'Анализ'!$B$12,1)*IF(O73&lt;&gt;"""",'Анализ'!$B$13,1)*IF(P73&lt;&gt;"""",'Анализ'!$B$14,1)*IF(Q73&lt;&gt;"""",'Анализ'!$B$15,1)*IF(R73&lt;&gt;"""",'Анализ'!$B$16,1)*IF(S73&lt;&gt;"""",'Анализ'!$B$17,1)*IF(T73&lt;&gt;"""",'Анализ'!$B$18,1)*IF(U73&lt;&gt;"""",'Анализ'!$B$19,1)*IF(COUNTIF(N73:U73, "&amp;"""MP"") &gt; 0, 'Анализ'!$B$20, 1)*IF(COUNTIF(N73:U73, ""P"") &gt; 0, 'Анализ'!$B$21, 1)"),1.2)</f>
        <v>1.2</v>
      </c>
      <c r="G73" s="18" t="str">
        <f t="shared" si="1"/>
        <v>Не известно</v>
      </c>
      <c r="H73" s="13">
        <f t="shared" si="2"/>
        <v>1</v>
      </c>
      <c r="I73" s="18">
        <f t="shared" si="3"/>
        <v>0</v>
      </c>
      <c r="J73" s="18">
        <f>COUNTIF('Отчеты'!D73:AC73, $J$1)</f>
        <v>1</v>
      </c>
      <c r="K73" s="18">
        <f>COUNTIF('Отчеты'!D73:AC73, $K$1)</f>
        <v>0</v>
      </c>
      <c r="L73" s="18">
        <f>COUNTIF('Отчеты'!D73:AC73, $L$1)</f>
        <v>0</v>
      </c>
      <c r="M73" s="18">
        <f>COUNTIF('Отчеты'!D73:AC73, $M$1)</f>
        <v>0</v>
      </c>
      <c r="N73" s="19"/>
      <c r="O73" s="19"/>
      <c r="P73" s="19"/>
      <c r="Q73" s="19"/>
      <c r="R73" s="19"/>
      <c r="S73" s="19"/>
      <c r="T73" s="19"/>
      <c r="U73" s="19"/>
      <c r="V73" s="20" t="s">
        <v>341</v>
      </c>
      <c r="W73" s="20" t="s">
        <v>57</v>
      </c>
      <c r="X73" s="9" t="s">
        <v>342</v>
      </c>
    </row>
    <row r="74">
      <c r="A74" s="18" t="s">
        <v>47</v>
      </c>
      <c r="B74" s="13" t="s">
        <v>338</v>
      </c>
      <c r="C74" s="14" t="s">
        <v>343</v>
      </c>
      <c r="D74" s="13"/>
      <c r="E74" s="13" t="s">
        <v>344</v>
      </c>
      <c r="F74" s="13">
        <f>IFERROR(__xludf.DUMMYFUNCTION("IF(A74=""Poslanec"",'Анализ'!$B$2,1)*IF(A74=""Senator"",'Анализ'!$B$3,1)*IF(A74=""Europoslanec"",'Анализ'!$B$4,1)*IF(A74=""Jiny politik"",'Анализ'!$B$5,1)*IF(COUNTIF('Анализ'!$C$6:$I$6, B74) = 0, 'Анализ'!$B$6, 1)*IF(B74=""BEZPP"", 'Анализ'!$B$7, 1)*IF(RE"&amp;"GEXMATCH(D74, ""Praha""), 'Анализ'!$B$8, 1)*IF(COUNTIF('Анализ'!$C$9:$D$9, B74) &gt; 0, 'Анализ'!$B$9, 1)*IF(AND(G74=""Не известно"", K74&gt;0),'Анализ'!$B$10,1)*IF(AND(G74=""Не известно"", J74&gt;0, K74=0),'Анализ'!$B$11,1)*IF(AND(G74=""Против поправки"", L74&gt;1),"&amp;"'Анализ'!$B$12,1)*IF(O74&lt;&gt;"""",'Анализ'!$B$13,1)*IF(P74&lt;&gt;"""",'Анализ'!$B$14,1)*IF(Q74&lt;&gt;"""",'Анализ'!$B$15,1)*IF(R74&lt;&gt;"""",'Анализ'!$B$16,1)*IF(S74&lt;&gt;"""",'Анализ'!$B$17,1)*IF(T74&lt;&gt;"""",'Анализ'!$B$18,1)*IF(U74&lt;&gt;"""",'Анализ'!$B$19,1)*IF(COUNTIF(N74:U74, "&amp;"""MP"") &gt; 0, 'Анализ'!$B$20, 1)*IF(COUNTIF(N74:U74, ""P"") &gt; 0, 'Анализ'!$B$21, 1)"),5.0)</f>
        <v>5</v>
      </c>
      <c r="G74" s="18" t="str">
        <f t="shared" si="1"/>
        <v>Не известно</v>
      </c>
      <c r="H74" s="13">
        <f t="shared" si="2"/>
        <v>4</v>
      </c>
      <c r="I74" s="18">
        <f t="shared" si="3"/>
        <v>3</v>
      </c>
      <c r="J74" s="18">
        <f>COUNTIF('Отчеты'!D74:AC74, $J$1)</f>
        <v>1</v>
      </c>
      <c r="K74" s="18">
        <f>COUNTIF('Отчеты'!D74:AC74, $K$1)</f>
        <v>3</v>
      </c>
      <c r="L74" s="18">
        <f>COUNTIF('Отчеты'!D74:AC74, $L$1)</f>
        <v>0</v>
      </c>
      <c r="M74" s="18">
        <f>COUNTIF('Отчеты'!D74:AC74, $M$1)</f>
        <v>0</v>
      </c>
      <c r="N74" s="19"/>
      <c r="O74" s="19"/>
      <c r="P74" s="19"/>
      <c r="Q74" s="19"/>
      <c r="R74" s="19"/>
      <c r="S74" s="19"/>
      <c r="T74" s="19"/>
      <c r="U74" s="19"/>
      <c r="V74" s="20" t="s">
        <v>345</v>
      </c>
      <c r="W74" s="20" t="s">
        <v>57</v>
      </c>
      <c r="X74" s="9" t="s">
        <v>346</v>
      </c>
    </row>
    <row r="75">
      <c r="A75" s="18" t="s">
        <v>47</v>
      </c>
      <c r="B75" s="13" t="s">
        <v>338</v>
      </c>
      <c r="C75" s="14" t="s">
        <v>347</v>
      </c>
      <c r="D75" s="13"/>
      <c r="E75" s="13" t="s">
        <v>348</v>
      </c>
      <c r="F75" s="13">
        <f>IFERROR(__xludf.DUMMYFUNCTION("IF(A75=""Poslanec"",'Анализ'!$B$2,1)*IF(A75=""Senator"",'Анализ'!$B$3,1)*IF(A75=""Europoslanec"",'Анализ'!$B$4,1)*IF(A75=""Jiny politik"",'Анализ'!$B$5,1)*IF(COUNTIF('Анализ'!$C$6:$I$6, B75) = 0, 'Анализ'!$B$6, 1)*IF(B75=""BEZPP"", 'Анализ'!$B$7, 1)*IF(RE"&amp;"GEXMATCH(D75, ""Praha""), 'Анализ'!$B$8, 1)*IF(COUNTIF('Анализ'!$C$9:$D$9, B75) &gt; 0, 'Анализ'!$B$9, 1)*IF(AND(G75=""Не известно"", K75&gt;0),'Анализ'!$B$10,1)*IF(AND(G75=""Не известно"", J75&gt;0, K75=0),'Анализ'!$B$11,1)*IF(AND(G75=""Против поправки"", L75&gt;1),"&amp;"'Анализ'!$B$12,1)*IF(O75&lt;&gt;"""",'Анализ'!$B$13,1)*IF(P75&lt;&gt;"""",'Анализ'!$B$14,1)*IF(Q75&lt;&gt;"""",'Анализ'!$B$15,1)*IF(R75&lt;&gt;"""",'Анализ'!$B$16,1)*IF(S75&lt;&gt;"""",'Анализ'!$B$17,1)*IF(T75&lt;&gt;"""",'Анализ'!$B$18,1)*IF(U75&lt;&gt;"""",'Анализ'!$B$19,1)*IF(COUNTIF(N75:U75, "&amp;"""MP"") &gt; 0, 'Анализ'!$B$20, 1)*IF(COUNTIF(N75:U75, ""P"") &gt; 0, 'Анализ'!$B$21, 1)"),1.2)</f>
        <v>1.2</v>
      </c>
      <c r="G75" s="18" t="str">
        <f t="shared" si="1"/>
        <v>Не известно</v>
      </c>
      <c r="H75" s="13">
        <f t="shared" si="2"/>
        <v>1</v>
      </c>
      <c r="I75" s="18">
        <f t="shared" si="3"/>
        <v>0</v>
      </c>
      <c r="J75" s="18">
        <f>COUNTIF('Отчеты'!D75:AC75, $J$1)</f>
        <v>1</v>
      </c>
      <c r="K75" s="18">
        <f>COUNTIF('Отчеты'!D75:AC75, $K$1)</f>
        <v>0</v>
      </c>
      <c r="L75" s="18">
        <f>COUNTIF('Отчеты'!D75:AC75, $L$1)</f>
        <v>0</v>
      </c>
      <c r="M75" s="18">
        <f>COUNTIF('Отчеты'!D75:AC75, $M$1)</f>
        <v>0</v>
      </c>
      <c r="N75" s="19"/>
      <c r="O75" s="19"/>
      <c r="P75" s="19"/>
      <c r="Q75" s="19"/>
      <c r="R75" s="19"/>
      <c r="S75" s="19"/>
      <c r="T75" s="19"/>
      <c r="U75" s="19"/>
      <c r="V75" s="20" t="s">
        <v>349</v>
      </c>
      <c r="W75" s="20" t="s">
        <v>52</v>
      </c>
      <c r="X75" s="9" t="s">
        <v>350</v>
      </c>
    </row>
    <row r="76">
      <c r="A76" s="18" t="s">
        <v>47</v>
      </c>
      <c r="B76" s="13" t="s">
        <v>338</v>
      </c>
      <c r="C76" s="14" t="s">
        <v>351</v>
      </c>
      <c r="D76" s="13"/>
      <c r="E76" s="13" t="s">
        <v>352</v>
      </c>
      <c r="F76" s="13">
        <f>IFERROR(__xludf.DUMMYFUNCTION("IF(A76=""Poslanec"",'Анализ'!$B$2,1)*IF(A76=""Senator"",'Анализ'!$B$3,1)*IF(A76=""Europoslanec"",'Анализ'!$B$4,1)*IF(A76=""Jiny politik"",'Анализ'!$B$5,1)*IF(COUNTIF('Анализ'!$C$6:$I$6, B76) = 0, 'Анализ'!$B$6, 1)*IF(B76=""BEZPP"", 'Анализ'!$B$7, 1)*IF(RE"&amp;"GEXMATCH(D76, ""Praha""), 'Анализ'!$B$8, 1)*IF(COUNTIF('Анализ'!$C$9:$D$9, B76) &gt; 0, 'Анализ'!$B$9, 1)*IF(AND(G76=""Не известно"", K76&gt;0),'Анализ'!$B$10,1)*IF(AND(G76=""Не известно"", J76&gt;0, K76=0),'Анализ'!$B$11,1)*IF(AND(G76=""Против поправки"", L76&gt;1),"&amp;"'Анализ'!$B$12,1)*IF(O76&lt;&gt;"""",'Анализ'!$B$13,1)*IF(P76&lt;&gt;"""",'Анализ'!$B$14,1)*IF(Q76&lt;&gt;"""",'Анализ'!$B$15,1)*IF(R76&lt;&gt;"""",'Анализ'!$B$16,1)*IF(S76&lt;&gt;"""",'Анализ'!$B$17,1)*IF(T76&lt;&gt;"""",'Анализ'!$B$18,1)*IF(U76&lt;&gt;"""",'Анализ'!$B$19,1)*IF(COUNTIF(N76:U76, "&amp;"""MP"") &gt; 0, 'Анализ'!$B$20, 1)*IF(COUNTIF(N76:U76, ""P"") &gt; 0, 'Анализ'!$B$21, 1)"),1.8719999999999999)</f>
        <v>1.872</v>
      </c>
      <c r="G76" s="18" t="str">
        <f t="shared" si="1"/>
        <v>Не известно</v>
      </c>
      <c r="H76" s="13">
        <f t="shared" si="2"/>
        <v>1</v>
      </c>
      <c r="I76" s="18">
        <f t="shared" si="3"/>
        <v>0</v>
      </c>
      <c r="J76" s="18">
        <f>COUNTIF('Отчеты'!D76:AC76, $J$1)</f>
        <v>1</v>
      </c>
      <c r="K76" s="18">
        <f>COUNTIF('Отчеты'!D76:AC76, $K$1)</f>
        <v>0</v>
      </c>
      <c r="L76" s="18">
        <f>COUNTIF('Отчеты'!D76:AC76, $L$1)</f>
        <v>0</v>
      </c>
      <c r="M76" s="18">
        <f>COUNTIF('Отчеты'!D76:AC76, $M$1)</f>
        <v>0</v>
      </c>
      <c r="N76" s="19"/>
      <c r="O76" s="19"/>
      <c r="P76" s="19"/>
      <c r="Q76" s="19"/>
      <c r="R76" s="19"/>
      <c r="S76" s="21" t="s">
        <v>78</v>
      </c>
      <c r="T76" s="19"/>
      <c r="U76" s="21" t="s">
        <v>78</v>
      </c>
      <c r="V76" s="20" t="s">
        <v>353</v>
      </c>
      <c r="W76" s="20" t="s">
        <v>57</v>
      </c>
      <c r="X76" s="9" t="s">
        <v>354</v>
      </c>
    </row>
    <row r="77">
      <c r="A77" s="18" t="s">
        <v>47</v>
      </c>
      <c r="B77" s="13" t="s">
        <v>338</v>
      </c>
      <c r="C77" s="14" t="s">
        <v>355</v>
      </c>
      <c r="D77" s="13"/>
      <c r="E77" s="13" t="s">
        <v>356</v>
      </c>
      <c r="F77" s="13">
        <f>IFERROR(__xludf.DUMMYFUNCTION("IF(A77=""Poslanec"",'Анализ'!$B$2,1)*IF(A77=""Senator"",'Анализ'!$B$3,1)*IF(A77=""Europoslanec"",'Анализ'!$B$4,1)*IF(A77=""Jiny politik"",'Анализ'!$B$5,1)*IF(COUNTIF('Анализ'!$C$6:$I$6, B77) = 0, 'Анализ'!$B$6, 1)*IF(B77=""BEZPP"", 'Анализ'!$B$7, 1)*IF(RE"&amp;"GEXMATCH(D77, ""Praha""), 'Анализ'!$B$8, 1)*IF(COUNTIF('Анализ'!$C$9:$D$9, B77) &gt; 0, 'Анализ'!$B$9, 1)*IF(AND(G77=""Не известно"", K77&gt;0),'Анализ'!$B$10,1)*IF(AND(G77=""Не известно"", J77&gt;0, K77=0),'Анализ'!$B$11,1)*IF(AND(G77=""Против поправки"", L77&gt;1),"&amp;"'Анализ'!$B$12,1)*IF(O77&lt;&gt;"""",'Анализ'!$B$13,1)*IF(P77&lt;&gt;"""",'Анализ'!$B$14,1)*IF(Q77&lt;&gt;"""",'Анализ'!$B$15,1)*IF(R77&lt;&gt;"""",'Анализ'!$B$16,1)*IF(S77&lt;&gt;"""",'Анализ'!$B$17,1)*IF(T77&lt;&gt;"""",'Анализ'!$B$18,1)*IF(U77&lt;&gt;"""",'Анализ'!$B$19,1)*IF(COUNTIF(N77:U77, "&amp;"""MP"") &gt; 0, 'Анализ'!$B$20, 1)*IF(COUNTIF(N77:U77, ""P"") &gt; 0, 'Анализ'!$B$21, 1)"),1.2)</f>
        <v>1.2</v>
      </c>
      <c r="G77" s="18" t="str">
        <f t="shared" si="1"/>
        <v>Не известно</v>
      </c>
      <c r="H77" s="13">
        <f t="shared" si="2"/>
        <v>1</v>
      </c>
      <c r="I77" s="18">
        <f t="shared" si="3"/>
        <v>0</v>
      </c>
      <c r="J77" s="18">
        <f>COUNTIF('Отчеты'!D77:AC77, $J$1)</f>
        <v>1</v>
      </c>
      <c r="K77" s="18">
        <f>COUNTIF('Отчеты'!D77:AC77, $K$1)</f>
        <v>0</v>
      </c>
      <c r="L77" s="18">
        <f>COUNTIF('Отчеты'!D77:AC77, $L$1)</f>
        <v>0</v>
      </c>
      <c r="M77" s="18">
        <f>COUNTIF('Отчеты'!D77:AC77, $M$1)</f>
        <v>0</v>
      </c>
      <c r="N77" s="19"/>
      <c r="O77" s="19"/>
      <c r="P77" s="19"/>
      <c r="Q77" s="19"/>
      <c r="R77" s="19"/>
      <c r="S77" s="19"/>
      <c r="T77" s="19"/>
      <c r="U77" s="19"/>
      <c r="V77" s="20" t="s">
        <v>357</v>
      </c>
      <c r="W77" s="20" t="s">
        <v>57</v>
      </c>
      <c r="X77" s="9" t="s">
        <v>358</v>
      </c>
    </row>
    <row r="78">
      <c r="A78" s="18" t="s">
        <v>47</v>
      </c>
      <c r="B78" s="13" t="s">
        <v>338</v>
      </c>
      <c r="C78" s="14" t="s">
        <v>359</v>
      </c>
      <c r="D78" s="13"/>
      <c r="E78" s="13" t="s">
        <v>360</v>
      </c>
      <c r="F78" s="13">
        <f>IFERROR(__xludf.DUMMYFUNCTION("IF(A78=""Poslanec"",'Анализ'!$B$2,1)*IF(A78=""Senator"",'Анализ'!$B$3,1)*IF(A78=""Europoslanec"",'Анализ'!$B$4,1)*IF(A78=""Jiny politik"",'Анализ'!$B$5,1)*IF(COUNTIF('Анализ'!$C$6:$I$6, B78) = 0, 'Анализ'!$B$6, 1)*IF(B78=""BEZPP"", 'Анализ'!$B$7, 1)*IF(RE"&amp;"GEXMATCH(D78, ""Praha""), 'Анализ'!$B$8, 1)*IF(COUNTIF('Анализ'!$C$9:$D$9, B78) &gt; 0, 'Анализ'!$B$9, 1)*IF(AND(G78=""Не известно"", K78&gt;0),'Анализ'!$B$10,1)*IF(AND(G78=""Не известно"", J78&gt;0, K78=0),'Анализ'!$B$11,1)*IF(AND(G78=""Против поправки"", L78&gt;1),"&amp;"'Анализ'!$B$12,1)*IF(O78&lt;&gt;"""",'Анализ'!$B$13,1)*IF(P78&lt;&gt;"""",'Анализ'!$B$14,1)*IF(Q78&lt;&gt;"""",'Анализ'!$B$15,1)*IF(R78&lt;&gt;"""",'Анализ'!$B$16,1)*IF(S78&lt;&gt;"""",'Анализ'!$B$17,1)*IF(T78&lt;&gt;"""",'Анализ'!$B$18,1)*IF(U78&lt;&gt;"""",'Анализ'!$B$19,1)*IF(COUNTIF(N78:U78, "&amp;"""MP"") &gt; 0, 'Анализ'!$B$20, 1)*IF(COUNTIF(N78:U78, ""P"") &gt; 0, 'Анализ'!$B$21, 1)"),1.848)</f>
        <v>1.848</v>
      </c>
      <c r="G78" s="18" t="str">
        <f t="shared" si="1"/>
        <v>Не известно</v>
      </c>
      <c r="H78" s="13">
        <f t="shared" si="2"/>
        <v>1</v>
      </c>
      <c r="I78" s="18">
        <f t="shared" si="3"/>
        <v>0</v>
      </c>
      <c r="J78" s="18">
        <f>COUNTIF('Отчеты'!D78:AC78, $J$1)</f>
        <v>1</v>
      </c>
      <c r="K78" s="18">
        <f>COUNTIF('Отчеты'!D78:AC78, $K$1)</f>
        <v>0</v>
      </c>
      <c r="L78" s="18">
        <f>COUNTIF('Отчеты'!D78:AC78, $L$1)</f>
        <v>0</v>
      </c>
      <c r="M78" s="18">
        <f>COUNTIF('Отчеты'!D78:AC78, $M$1)</f>
        <v>0</v>
      </c>
      <c r="N78" s="19"/>
      <c r="O78" s="19"/>
      <c r="P78" s="19"/>
      <c r="Q78" s="21" t="s">
        <v>156</v>
      </c>
      <c r="R78" s="19"/>
      <c r="S78" s="19"/>
      <c r="T78" s="19"/>
      <c r="U78" s="19"/>
      <c r="V78" s="20" t="s">
        <v>361</v>
      </c>
      <c r="W78" s="20" t="s">
        <v>57</v>
      </c>
      <c r="X78" s="9" t="s">
        <v>362</v>
      </c>
    </row>
    <row r="79">
      <c r="A79" s="18" t="s">
        <v>47</v>
      </c>
      <c r="B79" s="13" t="s">
        <v>338</v>
      </c>
      <c r="C79" s="14" t="s">
        <v>363</v>
      </c>
      <c r="D79" s="13"/>
      <c r="E79" s="13" t="s">
        <v>364</v>
      </c>
      <c r="F79" s="13">
        <f>IFERROR(__xludf.DUMMYFUNCTION("IF(A79=""Poslanec"",'Анализ'!$B$2,1)*IF(A79=""Senator"",'Анализ'!$B$3,1)*IF(A79=""Europoslanec"",'Анализ'!$B$4,1)*IF(A79=""Jiny politik"",'Анализ'!$B$5,1)*IF(COUNTIF('Анализ'!$C$6:$I$6, B79) = 0, 'Анализ'!$B$6, 1)*IF(B79=""BEZPP"", 'Анализ'!$B$7, 1)*IF(RE"&amp;"GEXMATCH(D79, ""Praha""), 'Анализ'!$B$8, 1)*IF(COUNTIF('Анализ'!$C$9:$D$9, B79) &gt; 0, 'Анализ'!$B$9, 1)*IF(AND(G79=""Не известно"", K79&gt;0),'Анализ'!$B$10,1)*IF(AND(G79=""Не известно"", J79&gt;0, K79=0),'Анализ'!$B$11,1)*IF(AND(G79=""Против поправки"", L79&gt;1),"&amp;"'Анализ'!$B$12,1)*IF(O79&lt;&gt;"""",'Анализ'!$B$13,1)*IF(P79&lt;&gt;"""",'Анализ'!$B$14,1)*IF(Q79&lt;&gt;"""",'Анализ'!$B$15,1)*IF(R79&lt;&gt;"""",'Анализ'!$B$16,1)*IF(S79&lt;&gt;"""",'Анализ'!$B$17,1)*IF(T79&lt;&gt;"""",'Анализ'!$B$18,1)*IF(U79&lt;&gt;"""",'Анализ'!$B$19,1)*IF(COUNTIF(N79:U79, "&amp;"""MP"") &gt; 0, 'Анализ'!$B$20, 1)*IF(COUNTIF(N79:U79, ""P"") &gt; 0, 'Анализ'!$B$21, 1)"),1.7999999999999998)</f>
        <v>1.8</v>
      </c>
      <c r="G79" s="18" t="str">
        <f t="shared" si="1"/>
        <v>Не известно</v>
      </c>
      <c r="H79" s="13">
        <f t="shared" si="2"/>
        <v>1</v>
      </c>
      <c r="I79" s="18">
        <f t="shared" si="3"/>
        <v>0</v>
      </c>
      <c r="J79" s="18">
        <f>COUNTIF('Отчеты'!D79:AC79, $J$1)</f>
        <v>1</v>
      </c>
      <c r="K79" s="18">
        <f>COUNTIF('Отчеты'!D79:AC79, $K$1)</f>
        <v>0</v>
      </c>
      <c r="L79" s="18">
        <f>COUNTIF('Отчеты'!D79:AC79, $L$1)</f>
        <v>0</v>
      </c>
      <c r="M79" s="18">
        <f>COUNTIF('Отчеты'!D79:AC79, $M$1)</f>
        <v>0</v>
      </c>
      <c r="N79" s="19"/>
      <c r="O79" s="21" t="s">
        <v>78</v>
      </c>
      <c r="P79" s="19"/>
      <c r="Q79" s="19"/>
      <c r="R79" s="19"/>
      <c r="S79" s="19"/>
      <c r="T79" s="19"/>
      <c r="U79" s="19"/>
      <c r="V79" s="20" t="s">
        <v>365</v>
      </c>
      <c r="W79" s="20" t="s">
        <v>52</v>
      </c>
      <c r="X79" s="9" t="s">
        <v>366</v>
      </c>
    </row>
    <row r="80">
      <c r="A80" s="18" t="s">
        <v>47</v>
      </c>
      <c r="B80" s="13" t="s">
        <v>338</v>
      </c>
      <c r="C80" s="14" t="s">
        <v>367</v>
      </c>
      <c r="D80" s="18" t="s">
        <v>196</v>
      </c>
      <c r="E80" s="13" t="s">
        <v>368</v>
      </c>
      <c r="F80" s="13">
        <f>IFERROR(__xludf.DUMMYFUNCTION("IF(A80=""Poslanec"",'Анализ'!$B$2,1)*IF(A80=""Senator"",'Анализ'!$B$3,1)*IF(A80=""Europoslanec"",'Анализ'!$B$4,1)*IF(A80=""Jiny politik"",'Анализ'!$B$5,1)*IF(COUNTIF('Анализ'!$C$6:$I$6, B80) = 0, 'Анализ'!$B$6, 1)*IF(B80=""BEZPP"", 'Анализ'!$B$7, 1)*IF(RE"&amp;"GEXMATCH(D80, ""Praha""), 'Анализ'!$B$8, 1)*IF(COUNTIF('Анализ'!$C$9:$D$9, B80) &gt; 0, 'Анализ'!$B$9, 1)*IF(AND(G80=""Не известно"", K80&gt;0),'Анализ'!$B$10,1)*IF(AND(G80=""Не известно"", J80&gt;0, K80=0),'Анализ'!$B$11,1)*IF(AND(G80=""Против поправки"", L80&gt;1),"&amp;"'Анализ'!$B$12,1)*IF(O80&lt;&gt;"""",'Анализ'!$B$13,1)*IF(P80&lt;&gt;"""",'Анализ'!$B$14,1)*IF(Q80&lt;&gt;"""",'Анализ'!$B$15,1)*IF(R80&lt;&gt;"""",'Анализ'!$B$16,1)*IF(S80&lt;&gt;"""",'Анализ'!$B$17,1)*IF(T80&lt;&gt;"""",'Анализ'!$B$18,1)*IF(U80&lt;&gt;"""",'Анализ'!$B$19,1)*IF(COUNTIF(N80:U80, "&amp;"""MP"") &gt; 0, 'Анализ'!$B$20, 1)*IF(COUNTIF(N80:U80, ""P"") &gt; 0, 'Анализ'!$B$21, 1)"),2.9699999999999998)</f>
        <v>2.97</v>
      </c>
      <c r="G80" s="18" t="str">
        <f t="shared" si="1"/>
        <v>Не известно</v>
      </c>
      <c r="H80" s="13">
        <f t="shared" si="2"/>
        <v>2</v>
      </c>
      <c r="I80" s="18">
        <f t="shared" si="3"/>
        <v>0</v>
      </c>
      <c r="J80" s="18">
        <f>COUNTIF('Отчеты'!D80:AC80, $J$1)</f>
        <v>2</v>
      </c>
      <c r="K80" s="18">
        <f>COUNTIF('Отчеты'!D80:AC80, $K$1)</f>
        <v>0</v>
      </c>
      <c r="L80" s="18">
        <f>COUNTIF('Отчеты'!D80:AC80, $L$1)</f>
        <v>0</v>
      </c>
      <c r="M80" s="18">
        <f>COUNTIF('Отчеты'!D80:AC80, $M$1)</f>
        <v>0</v>
      </c>
      <c r="N80" s="19"/>
      <c r="O80" s="21" t="s">
        <v>78</v>
      </c>
      <c r="P80" s="19"/>
      <c r="Q80" s="19"/>
      <c r="R80" s="21" t="s">
        <v>156</v>
      </c>
      <c r="S80" s="19"/>
      <c r="T80" s="19"/>
      <c r="U80" s="19"/>
      <c r="V80" s="20" t="s">
        <v>369</v>
      </c>
      <c r="W80" s="20" t="s">
        <v>57</v>
      </c>
      <c r="X80" s="9" t="s">
        <v>370</v>
      </c>
    </row>
    <row r="81">
      <c r="A81" s="18" t="s">
        <v>47</v>
      </c>
      <c r="B81" s="13" t="s">
        <v>338</v>
      </c>
      <c r="C81" s="14" t="s">
        <v>371</v>
      </c>
      <c r="D81" s="13"/>
      <c r="E81" s="13" t="s">
        <v>372</v>
      </c>
      <c r="F81" s="13">
        <f>IFERROR(__xludf.DUMMYFUNCTION("IF(A81=""Poslanec"",'Анализ'!$B$2,1)*IF(A81=""Senator"",'Анализ'!$B$3,1)*IF(A81=""Europoslanec"",'Анализ'!$B$4,1)*IF(A81=""Jiny politik"",'Анализ'!$B$5,1)*IF(COUNTIF('Анализ'!$C$6:$I$6, B81) = 0, 'Анализ'!$B$6, 1)*IF(B81=""BEZPP"", 'Анализ'!$B$7, 1)*IF(RE"&amp;"GEXMATCH(D81, ""Praha""), 'Анализ'!$B$8, 1)*IF(COUNTIF('Анализ'!$C$9:$D$9, B81) &gt; 0, 'Анализ'!$B$9, 1)*IF(AND(G81=""Не известно"", K81&gt;0),'Анализ'!$B$10,1)*IF(AND(G81=""Не известно"", J81&gt;0, K81=0),'Анализ'!$B$11,1)*IF(AND(G81=""Против поправки"", L81&gt;1),"&amp;"'Анализ'!$B$12,1)*IF(O81&lt;&gt;"""",'Анализ'!$B$13,1)*IF(P81&lt;&gt;"""",'Анализ'!$B$14,1)*IF(Q81&lt;&gt;"""",'Анализ'!$B$15,1)*IF(R81&lt;&gt;"""",'Анализ'!$B$16,1)*IF(S81&lt;&gt;"""",'Анализ'!$B$17,1)*IF(T81&lt;&gt;"""",'Анализ'!$B$18,1)*IF(U81&lt;&gt;"""",'Анализ'!$B$19,1)*IF(COUNTIF(N81:U81, "&amp;"""MP"") &gt; 0, 'Анализ'!$B$20, 1)*IF(COUNTIF(N81:U81, ""P"") &gt; 0, 'Анализ'!$B$21, 1)"),1.584)</f>
        <v>1.584</v>
      </c>
      <c r="G81" s="18" t="str">
        <f t="shared" si="1"/>
        <v>Не известно</v>
      </c>
      <c r="H81" s="13">
        <f t="shared" si="2"/>
        <v>1</v>
      </c>
      <c r="I81" s="18">
        <f t="shared" si="3"/>
        <v>0</v>
      </c>
      <c r="J81" s="18">
        <f>COUNTIF('Отчеты'!D81:AC81, $J$1)</f>
        <v>1</v>
      </c>
      <c r="K81" s="18">
        <f>COUNTIF('Отчеты'!D81:AC81, $K$1)</f>
        <v>0</v>
      </c>
      <c r="L81" s="18">
        <f>COUNTIF('Отчеты'!D81:AC81, $L$1)</f>
        <v>0</v>
      </c>
      <c r="M81" s="18">
        <f>COUNTIF('Отчеты'!D81:AC81, $M$1)</f>
        <v>0</v>
      </c>
      <c r="N81" s="19"/>
      <c r="O81" s="19"/>
      <c r="P81" s="19"/>
      <c r="Q81" s="19"/>
      <c r="R81" s="19"/>
      <c r="S81" s="19"/>
      <c r="T81" s="21" t="s">
        <v>78</v>
      </c>
      <c r="U81" s="21" t="s">
        <v>78</v>
      </c>
      <c r="V81" s="20" t="s">
        <v>373</v>
      </c>
      <c r="W81" s="20" t="s">
        <v>57</v>
      </c>
      <c r="X81" s="9" t="s">
        <v>374</v>
      </c>
    </row>
    <row r="82">
      <c r="A82" s="18" t="s">
        <v>47</v>
      </c>
      <c r="B82" s="13" t="s">
        <v>338</v>
      </c>
      <c r="C82" s="14" t="s">
        <v>375</v>
      </c>
      <c r="D82" s="13"/>
      <c r="E82" s="13" t="s">
        <v>376</v>
      </c>
      <c r="F82" s="13">
        <f>IFERROR(__xludf.DUMMYFUNCTION("IF(A82=""Poslanec"",'Анализ'!$B$2,1)*IF(A82=""Senator"",'Анализ'!$B$3,1)*IF(A82=""Europoslanec"",'Анализ'!$B$4,1)*IF(A82=""Jiny politik"",'Анализ'!$B$5,1)*IF(COUNTIF('Анализ'!$C$6:$I$6, B82) = 0, 'Анализ'!$B$6, 1)*IF(B82=""BEZPP"", 'Анализ'!$B$7, 1)*IF(RE"&amp;"GEXMATCH(D82, ""Praha""), 'Анализ'!$B$8, 1)*IF(COUNTIF('Анализ'!$C$9:$D$9, B82) &gt; 0, 'Анализ'!$B$9, 1)*IF(AND(G82=""Не известно"", K82&gt;0),'Анализ'!$B$10,1)*IF(AND(G82=""Не известно"", J82&gt;0, K82=0),'Анализ'!$B$11,1)*IF(AND(G82=""Против поправки"", L82&gt;1),"&amp;"'Анализ'!$B$12,1)*IF(O82&lt;&gt;"""",'Анализ'!$B$13,1)*IF(P82&lt;&gt;"""",'Анализ'!$B$14,1)*IF(Q82&lt;&gt;"""",'Анализ'!$B$15,1)*IF(R82&lt;&gt;"""",'Анализ'!$B$16,1)*IF(S82&lt;&gt;"""",'Анализ'!$B$17,1)*IF(T82&lt;&gt;"""",'Анализ'!$B$18,1)*IF(U82&lt;&gt;"""",'Анализ'!$B$19,1)*IF(COUNTIF(N82:U82, "&amp;"""MP"") &gt; 0, 'Анализ'!$B$20, 1)*IF(COUNTIF(N82:U82, ""P"") &gt; 0, 'Анализ'!$B$21, 1)"),1.2)</f>
        <v>1.2</v>
      </c>
      <c r="G82" s="18" t="str">
        <f t="shared" si="1"/>
        <v>Не известно</v>
      </c>
      <c r="H82" s="13">
        <f t="shared" si="2"/>
        <v>1</v>
      </c>
      <c r="I82" s="18">
        <f t="shared" si="3"/>
        <v>0</v>
      </c>
      <c r="J82" s="18">
        <f>COUNTIF('Отчеты'!D82:AC82, $J$1)</f>
        <v>1</v>
      </c>
      <c r="K82" s="18">
        <f>COUNTIF('Отчеты'!D82:AC82, $K$1)</f>
        <v>0</v>
      </c>
      <c r="L82" s="18">
        <f>COUNTIF('Отчеты'!D82:AC82, $L$1)</f>
        <v>0</v>
      </c>
      <c r="M82" s="18">
        <f>COUNTIF('Отчеты'!D82:AC82, $M$1)</f>
        <v>0</v>
      </c>
      <c r="N82" s="19"/>
      <c r="O82" s="19"/>
      <c r="P82" s="19"/>
      <c r="Q82" s="19"/>
      <c r="R82" s="19"/>
      <c r="S82" s="19"/>
      <c r="T82" s="19"/>
      <c r="U82" s="19"/>
      <c r="V82" s="20" t="s">
        <v>377</v>
      </c>
      <c r="W82" s="20" t="s">
        <v>52</v>
      </c>
      <c r="X82" s="9" t="s">
        <v>378</v>
      </c>
    </row>
    <row r="83">
      <c r="A83" s="18" t="s">
        <v>47</v>
      </c>
      <c r="B83" s="13" t="s">
        <v>338</v>
      </c>
      <c r="C83" s="14" t="s">
        <v>379</v>
      </c>
      <c r="D83" s="13"/>
      <c r="E83" s="13" t="s">
        <v>380</v>
      </c>
      <c r="F83" s="13">
        <f>IFERROR(__xludf.DUMMYFUNCTION("IF(A83=""Poslanec"",'Анализ'!$B$2,1)*IF(A83=""Senator"",'Анализ'!$B$3,1)*IF(A83=""Europoslanec"",'Анализ'!$B$4,1)*IF(A83=""Jiny politik"",'Анализ'!$B$5,1)*IF(COUNTIF('Анализ'!$C$6:$I$6, B83) = 0, 'Анализ'!$B$6, 1)*IF(B83=""BEZPP"", 'Анализ'!$B$7, 1)*IF(RE"&amp;"GEXMATCH(D83, ""Praha""), 'Анализ'!$B$8, 1)*IF(COUNTIF('Анализ'!$C$9:$D$9, B83) &gt; 0, 'Анализ'!$B$9, 1)*IF(AND(G83=""Не известно"", K83&gt;0),'Анализ'!$B$10,1)*IF(AND(G83=""Не известно"", J83&gt;0, K83=0),'Анализ'!$B$11,1)*IF(AND(G83=""Против поправки"", L83&gt;1),"&amp;"'Анализ'!$B$12,1)*IF(O83&lt;&gt;"""",'Анализ'!$B$13,1)*IF(P83&lt;&gt;"""",'Анализ'!$B$14,1)*IF(Q83&lt;&gt;"""",'Анализ'!$B$15,1)*IF(R83&lt;&gt;"""",'Анализ'!$B$16,1)*IF(S83&lt;&gt;"""",'Анализ'!$B$17,1)*IF(T83&lt;&gt;"""",'Анализ'!$B$18,1)*IF(U83&lt;&gt;"""",'Анализ'!$B$19,1)*IF(COUNTIF(N83:U83, "&amp;"""MP"") &gt; 0, 'Анализ'!$B$20, 1)*IF(COUNTIF(N83:U83, ""P"") &gt; 0, 'Анализ'!$B$21, 1)"),1.2)</f>
        <v>1.2</v>
      </c>
      <c r="G83" s="18" t="str">
        <f t="shared" si="1"/>
        <v>Не известно</v>
      </c>
      <c r="H83" s="13">
        <f t="shared" si="2"/>
        <v>1</v>
      </c>
      <c r="I83" s="18">
        <f t="shared" si="3"/>
        <v>0</v>
      </c>
      <c r="J83" s="18">
        <f>COUNTIF('Отчеты'!D83:AC83, $J$1)</f>
        <v>1</v>
      </c>
      <c r="K83" s="18">
        <f>COUNTIF('Отчеты'!D83:AC83, $K$1)</f>
        <v>0</v>
      </c>
      <c r="L83" s="18">
        <f>COUNTIF('Отчеты'!D83:AC83, $L$1)</f>
        <v>0</v>
      </c>
      <c r="M83" s="18">
        <f>COUNTIF('Отчеты'!D83:AC83, $M$1)</f>
        <v>0</v>
      </c>
      <c r="N83" s="19"/>
      <c r="O83" s="19"/>
      <c r="P83" s="19"/>
      <c r="Q83" s="19"/>
      <c r="R83" s="19"/>
      <c r="S83" s="19"/>
      <c r="T83" s="19"/>
      <c r="U83" s="19"/>
      <c r="V83" s="20" t="s">
        <v>381</v>
      </c>
      <c r="W83" s="20" t="s">
        <v>57</v>
      </c>
      <c r="X83" s="9" t="s">
        <v>382</v>
      </c>
    </row>
    <row r="84">
      <c r="A84" s="18" t="s">
        <v>47</v>
      </c>
      <c r="B84" s="13" t="s">
        <v>338</v>
      </c>
      <c r="C84" s="14" t="s">
        <v>383</v>
      </c>
      <c r="D84" s="13"/>
      <c r="E84" s="13" t="s">
        <v>384</v>
      </c>
      <c r="F84" s="13">
        <f>IFERROR(__xludf.DUMMYFUNCTION("IF(A84=""Poslanec"",'Анализ'!$B$2,1)*IF(A84=""Senator"",'Анализ'!$B$3,1)*IF(A84=""Europoslanec"",'Анализ'!$B$4,1)*IF(A84=""Jiny politik"",'Анализ'!$B$5,1)*IF(COUNTIF('Анализ'!$C$6:$I$6, B84) = 0, 'Анализ'!$B$6, 1)*IF(B84=""BEZPP"", 'Анализ'!$B$7, 1)*IF(RE"&amp;"GEXMATCH(D84, ""Praha""), 'Анализ'!$B$8, 1)*IF(COUNTIF('Анализ'!$C$9:$D$9, B84) &gt; 0, 'Анализ'!$B$9, 1)*IF(AND(G84=""Не известно"", K84&gt;0),'Анализ'!$B$10,1)*IF(AND(G84=""Не известно"", J84&gt;0, K84=0),'Анализ'!$B$11,1)*IF(AND(G84=""Против поправки"", L84&gt;1),"&amp;"'Анализ'!$B$12,1)*IF(O84&lt;&gt;"""",'Анализ'!$B$13,1)*IF(P84&lt;&gt;"""",'Анализ'!$B$14,1)*IF(Q84&lt;&gt;"""",'Анализ'!$B$15,1)*IF(R84&lt;&gt;"""",'Анализ'!$B$16,1)*IF(S84&lt;&gt;"""",'Анализ'!$B$17,1)*IF(T84&lt;&gt;"""",'Анализ'!$B$18,1)*IF(U84&lt;&gt;"""",'Анализ'!$B$19,1)*IF(COUNTIF(N84:U84, "&amp;"""MP"") &gt; 0, 'Анализ'!$B$20, 1)*IF(COUNTIF(N84:U84, ""P"") &gt; 0, 'Анализ'!$B$21, 1)"),5.0)</f>
        <v>5</v>
      </c>
      <c r="G84" s="18" t="str">
        <f t="shared" si="1"/>
        <v>Не известно</v>
      </c>
      <c r="H84" s="13">
        <f t="shared" si="2"/>
        <v>3</v>
      </c>
      <c r="I84" s="18">
        <f t="shared" si="3"/>
        <v>1</v>
      </c>
      <c r="J84" s="18">
        <f>COUNTIF('Отчеты'!D84:AC84, $J$1)</f>
        <v>2</v>
      </c>
      <c r="K84" s="18">
        <f>COUNTIF('Отчеты'!D84:AC84, $K$1)</f>
        <v>1</v>
      </c>
      <c r="L84" s="18">
        <f>COUNTIF('Отчеты'!D84:AC84, $L$1)</f>
        <v>0</v>
      </c>
      <c r="M84" s="18">
        <f>COUNTIF('Отчеты'!D84:AC84, $M$1)</f>
        <v>0</v>
      </c>
      <c r="N84" s="19"/>
      <c r="O84" s="19"/>
      <c r="P84" s="19"/>
      <c r="Q84" s="19"/>
      <c r="R84" s="19"/>
      <c r="S84" s="19"/>
      <c r="T84" s="19"/>
      <c r="U84" s="19"/>
      <c r="V84" s="20" t="s">
        <v>385</v>
      </c>
      <c r="W84" s="20" t="s">
        <v>57</v>
      </c>
      <c r="X84" s="9" t="s">
        <v>386</v>
      </c>
    </row>
    <row r="85">
      <c r="A85" s="18" t="s">
        <v>47</v>
      </c>
      <c r="B85" s="13" t="s">
        <v>338</v>
      </c>
      <c r="C85" s="14" t="s">
        <v>387</v>
      </c>
      <c r="D85" s="13"/>
      <c r="E85" s="13" t="s">
        <v>388</v>
      </c>
      <c r="F85" s="13">
        <f>IFERROR(__xludf.DUMMYFUNCTION("IF(A85=""Poslanec"",'Анализ'!$B$2,1)*IF(A85=""Senator"",'Анализ'!$B$3,1)*IF(A85=""Europoslanec"",'Анализ'!$B$4,1)*IF(A85=""Jiny politik"",'Анализ'!$B$5,1)*IF(COUNTIF('Анализ'!$C$6:$I$6, B85) = 0, 'Анализ'!$B$6, 1)*IF(B85=""BEZPP"", 'Анализ'!$B$7, 1)*IF(RE"&amp;"GEXMATCH(D85, ""Praha""), 'Анализ'!$B$8, 1)*IF(COUNTIF('Анализ'!$C$9:$D$9, B85) &gt; 0, 'Анализ'!$B$9, 1)*IF(AND(G85=""Не известно"", K85&gt;0),'Анализ'!$B$10,1)*IF(AND(G85=""Не известно"", J85&gt;0, K85=0),'Анализ'!$B$11,1)*IF(AND(G85=""Против поправки"", L85&gt;1),"&amp;"'Анализ'!$B$12,1)*IF(O85&lt;&gt;"""",'Анализ'!$B$13,1)*IF(P85&lt;&gt;"""",'Анализ'!$B$14,1)*IF(Q85&lt;&gt;"""",'Анализ'!$B$15,1)*IF(R85&lt;&gt;"""",'Анализ'!$B$16,1)*IF(S85&lt;&gt;"""",'Анализ'!$B$17,1)*IF(T85&lt;&gt;"""",'Анализ'!$B$18,1)*IF(U85&lt;&gt;"""",'Анализ'!$B$19,1)*IF(COUNTIF(N85:U85, "&amp;"""MP"") &gt; 0, 'Анализ'!$B$20, 1)*IF(COUNTIF(N85:U85, ""P"") &gt; 0, 'Анализ'!$B$21, 1)"),1.68)</f>
        <v>1.68</v>
      </c>
      <c r="G85" s="18" t="str">
        <f t="shared" si="1"/>
        <v>Не известно</v>
      </c>
      <c r="H85" s="13">
        <f t="shared" si="2"/>
        <v>1</v>
      </c>
      <c r="I85" s="18">
        <f t="shared" si="3"/>
        <v>0</v>
      </c>
      <c r="J85" s="18">
        <f>COUNTIF('Отчеты'!D85:AC85, $J$1)</f>
        <v>1</v>
      </c>
      <c r="K85" s="18">
        <f>COUNTIF('Отчеты'!D85:AC85, $K$1)</f>
        <v>0</v>
      </c>
      <c r="L85" s="18">
        <f>COUNTIF('Отчеты'!D85:AC85, $L$1)</f>
        <v>0</v>
      </c>
      <c r="M85" s="18">
        <f>COUNTIF('Отчеты'!D85:AC85, $M$1)</f>
        <v>0</v>
      </c>
      <c r="N85" s="19"/>
      <c r="O85" s="19"/>
      <c r="P85" s="19"/>
      <c r="Q85" s="21" t="s">
        <v>78</v>
      </c>
      <c r="R85" s="19"/>
      <c r="S85" s="19"/>
      <c r="T85" s="19"/>
      <c r="U85" s="19"/>
      <c r="V85" s="20" t="s">
        <v>389</v>
      </c>
      <c r="W85" s="20" t="s">
        <v>57</v>
      </c>
      <c r="X85" s="9" t="s">
        <v>390</v>
      </c>
    </row>
    <row r="86">
      <c r="A86" s="18" t="s">
        <v>47</v>
      </c>
      <c r="B86" s="13" t="s">
        <v>338</v>
      </c>
      <c r="C86" s="14" t="s">
        <v>391</v>
      </c>
      <c r="D86" s="13"/>
      <c r="E86" s="13" t="s">
        <v>392</v>
      </c>
      <c r="F86" s="13">
        <f>IFERROR(__xludf.DUMMYFUNCTION("IF(A86=""Poslanec"",'Анализ'!$B$2,1)*IF(A86=""Senator"",'Анализ'!$B$3,1)*IF(A86=""Europoslanec"",'Анализ'!$B$4,1)*IF(A86=""Jiny politik"",'Анализ'!$B$5,1)*IF(COUNTIF('Анализ'!$C$6:$I$6, B86) = 0, 'Анализ'!$B$6, 1)*IF(B86=""BEZPP"", 'Анализ'!$B$7, 1)*IF(RE"&amp;"GEXMATCH(D86, ""Praha""), 'Анализ'!$B$8, 1)*IF(COUNTIF('Анализ'!$C$9:$D$9, B86) &gt; 0, 'Анализ'!$B$9, 1)*IF(AND(G86=""Не известно"", K86&gt;0),'Анализ'!$B$10,1)*IF(AND(G86=""Не известно"", J86&gt;0, K86=0),'Анализ'!$B$11,1)*IF(AND(G86=""Против поправки"", L86&gt;1),"&amp;"'Анализ'!$B$12,1)*IF(O86&lt;&gt;"""",'Анализ'!$B$13,1)*IF(P86&lt;&gt;"""",'Анализ'!$B$14,1)*IF(Q86&lt;&gt;"""",'Анализ'!$B$15,1)*IF(R86&lt;&gt;"""",'Анализ'!$B$16,1)*IF(S86&lt;&gt;"""",'Анализ'!$B$17,1)*IF(T86&lt;&gt;"""",'Анализ'!$B$18,1)*IF(U86&lt;&gt;"""",'Анализ'!$B$19,1)*IF(COUNTIF(N86:U86, "&amp;"""MP"") &gt; 0, 'Анализ'!$B$20, 1)*IF(COUNTIF(N86:U86, ""P"") &gt; 0, 'Анализ'!$B$21, 1)"),1.2)</f>
        <v>1.2</v>
      </c>
      <c r="G86" s="18" t="str">
        <f t="shared" si="1"/>
        <v>Не известно</v>
      </c>
      <c r="H86" s="13">
        <f t="shared" si="2"/>
        <v>1</v>
      </c>
      <c r="I86" s="18">
        <f t="shared" si="3"/>
        <v>0</v>
      </c>
      <c r="J86" s="18">
        <f>COUNTIF('Отчеты'!D86:AC86, $J$1)</f>
        <v>1</v>
      </c>
      <c r="K86" s="18">
        <f>COUNTIF('Отчеты'!D86:AC86, $K$1)</f>
        <v>0</v>
      </c>
      <c r="L86" s="18">
        <f>COUNTIF('Отчеты'!D86:AC86, $L$1)</f>
        <v>0</v>
      </c>
      <c r="M86" s="18">
        <f>COUNTIF('Отчеты'!D86:AC86, $M$1)</f>
        <v>0</v>
      </c>
      <c r="N86" s="19"/>
      <c r="O86" s="19"/>
      <c r="P86" s="19"/>
      <c r="Q86" s="19"/>
      <c r="R86" s="19"/>
      <c r="S86" s="19"/>
      <c r="T86" s="19"/>
      <c r="U86" s="19"/>
      <c r="V86" s="20" t="s">
        <v>393</v>
      </c>
      <c r="W86" s="20" t="s">
        <v>57</v>
      </c>
      <c r="X86" s="9" t="s">
        <v>394</v>
      </c>
    </row>
    <row r="87">
      <c r="A87" s="18" t="s">
        <v>47</v>
      </c>
      <c r="B87" s="13" t="s">
        <v>338</v>
      </c>
      <c r="C87" s="14" t="s">
        <v>395</v>
      </c>
      <c r="D87" s="13"/>
      <c r="E87" s="13" t="s">
        <v>396</v>
      </c>
      <c r="F87" s="13">
        <f>IFERROR(__xludf.DUMMYFUNCTION("IF(A87=""Poslanec"",'Анализ'!$B$2,1)*IF(A87=""Senator"",'Анализ'!$B$3,1)*IF(A87=""Europoslanec"",'Анализ'!$B$4,1)*IF(A87=""Jiny politik"",'Анализ'!$B$5,1)*IF(COUNTIF('Анализ'!$C$6:$I$6, B87) = 0, 'Анализ'!$B$6, 1)*IF(B87=""BEZPP"", 'Анализ'!$B$7, 1)*IF(RE"&amp;"GEXMATCH(D87, ""Praha""), 'Анализ'!$B$8, 1)*IF(COUNTIF('Анализ'!$C$9:$D$9, B87) &gt; 0, 'Анализ'!$B$9, 1)*IF(AND(G87=""Не известно"", K87&gt;0),'Анализ'!$B$10,1)*IF(AND(G87=""Не известно"", J87&gt;0, K87=0),'Анализ'!$B$11,1)*IF(AND(G87=""Против поправки"", L87&gt;1),"&amp;"'Анализ'!$B$12,1)*IF(O87&lt;&gt;"""",'Анализ'!$B$13,1)*IF(P87&lt;&gt;"""",'Анализ'!$B$14,1)*IF(Q87&lt;&gt;"""",'Анализ'!$B$15,1)*IF(R87&lt;&gt;"""",'Анализ'!$B$16,1)*IF(S87&lt;&gt;"""",'Анализ'!$B$17,1)*IF(T87&lt;&gt;"""",'Анализ'!$B$18,1)*IF(U87&lt;&gt;"""",'Анализ'!$B$19,1)*IF(COUNTIF(N87:U87, "&amp;"""MP"") &gt; 0, 'Анализ'!$B$20, 1)*IF(COUNTIF(N87:U87, ""P"") &gt; 0, 'Анализ'!$B$21, 1)"),2.574)</f>
        <v>2.574</v>
      </c>
      <c r="G87" s="18" t="str">
        <f t="shared" si="1"/>
        <v>Не известно</v>
      </c>
      <c r="H87" s="13">
        <f t="shared" si="2"/>
        <v>2</v>
      </c>
      <c r="I87" s="18">
        <f t="shared" si="3"/>
        <v>0</v>
      </c>
      <c r="J87" s="18">
        <f>COUNTIF('Отчеты'!D87:AC87, $J$1)</f>
        <v>2</v>
      </c>
      <c r="K87" s="18">
        <f>COUNTIF('Отчеты'!D87:AC87, $K$1)</f>
        <v>0</v>
      </c>
      <c r="L87" s="18">
        <f>COUNTIF('Отчеты'!D87:AC87, $L$1)</f>
        <v>0</v>
      </c>
      <c r="M87" s="18">
        <f>COUNTIF('Отчеты'!D87:AC87, $M$1)</f>
        <v>0</v>
      </c>
      <c r="N87" s="21" t="s">
        <v>156</v>
      </c>
      <c r="O87" s="21" t="s">
        <v>78</v>
      </c>
      <c r="P87" s="19"/>
      <c r="Q87" s="19"/>
      <c r="R87" s="19"/>
      <c r="S87" s="21" t="s">
        <v>78</v>
      </c>
      <c r="T87" s="19"/>
      <c r="U87" s="19"/>
      <c r="V87" s="20" t="s">
        <v>397</v>
      </c>
      <c r="W87" s="20" t="s">
        <v>52</v>
      </c>
      <c r="X87" s="9" t="s">
        <v>398</v>
      </c>
    </row>
    <row r="88">
      <c r="A88" s="18" t="s">
        <v>47</v>
      </c>
      <c r="B88" s="13" t="s">
        <v>338</v>
      </c>
      <c r="C88" s="14" t="s">
        <v>399</v>
      </c>
      <c r="D88" s="13"/>
      <c r="E88" s="13" t="s">
        <v>400</v>
      </c>
      <c r="F88" s="13">
        <f>IFERROR(__xludf.DUMMYFUNCTION("IF(A88=""Poslanec"",'Анализ'!$B$2,1)*IF(A88=""Senator"",'Анализ'!$B$3,1)*IF(A88=""Europoslanec"",'Анализ'!$B$4,1)*IF(A88=""Jiny politik"",'Анализ'!$B$5,1)*IF(COUNTIF('Анализ'!$C$6:$I$6, B88) = 0, 'Анализ'!$B$6, 1)*IF(B88=""BEZPP"", 'Анализ'!$B$7, 1)*IF(RE"&amp;"GEXMATCH(D88, ""Praha""), 'Анализ'!$B$8, 1)*IF(COUNTIF('Анализ'!$C$9:$D$9, B88) &gt; 0, 'Анализ'!$B$9, 1)*IF(AND(G88=""Не известно"", K88&gt;0),'Анализ'!$B$10,1)*IF(AND(G88=""Не известно"", J88&gt;0, K88=0),'Анализ'!$B$11,1)*IF(AND(G88=""Против поправки"", L88&gt;1),"&amp;"'Анализ'!$B$12,1)*IF(O88&lt;&gt;"""",'Анализ'!$B$13,1)*IF(P88&lt;&gt;"""",'Анализ'!$B$14,1)*IF(Q88&lt;&gt;"""",'Анализ'!$B$15,1)*IF(R88&lt;&gt;"""",'Анализ'!$B$16,1)*IF(S88&lt;&gt;"""",'Анализ'!$B$17,1)*IF(T88&lt;&gt;"""",'Анализ'!$B$18,1)*IF(U88&lt;&gt;"""",'Анализ'!$B$19,1)*IF(COUNTIF(N88:U88, "&amp;"""MP"") &gt; 0, 'Анализ'!$B$20, 1)*IF(COUNTIF(N88:U88, ""P"") &gt; 0, 'Анализ'!$B$21, 1)"),0.0)</f>
        <v>0</v>
      </c>
      <c r="G88" s="18" t="str">
        <f t="shared" si="1"/>
        <v>Против поправки</v>
      </c>
      <c r="H88" s="13">
        <f t="shared" si="2"/>
        <v>3</v>
      </c>
      <c r="I88" s="18">
        <f t="shared" si="3"/>
        <v>3</v>
      </c>
      <c r="J88" s="18">
        <f>COUNTIF('Отчеты'!D88:AC88, $J$1)</f>
        <v>0</v>
      </c>
      <c r="K88" s="18">
        <f>COUNTIF('Отчеты'!D88:AC88, $K$1)</f>
        <v>0</v>
      </c>
      <c r="L88" s="18">
        <f>COUNTIF('Отчеты'!D88:AC88, $L$1)</f>
        <v>3</v>
      </c>
      <c r="M88" s="18">
        <f>COUNTIF('Отчеты'!D88:AC88, $M$1)</f>
        <v>0</v>
      </c>
      <c r="N88" s="21" t="s">
        <v>78</v>
      </c>
      <c r="O88" s="21" t="s">
        <v>83</v>
      </c>
      <c r="P88" s="19"/>
      <c r="Q88" s="19"/>
      <c r="R88" s="19"/>
      <c r="S88" s="21" t="s">
        <v>78</v>
      </c>
      <c r="T88" s="21" t="s">
        <v>78</v>
      </c>
      <c r="U88" s="21" t="s">
        <v>78</v>
      </c>
      <c r="V88" s="20" t="s">
        <v>401</v>
      </c>
      <c r="W88" s="20" t="s">
        <v>57</v>
      </c>
      <c r="X88" s="9" t="s">
        <v>402</v>
      </c>
    </row>
    <row r="89">
      <c r="A89" s="18" t="s">
        <v>47</v>
      </c>
      <c r="B89" s="13" t="s">
        <v>338</v>
      </c>
      <c r="C89" s="14" t="s">
        <v>403</v>
      </c>
      <c r="D89" s="13"/>
      <c r="E89" s="13" t="s">
        <v>404</v>
      </c>
      <c r="F89" s="13">
        <f>IFERROR(__xludf.DUMMYFUNCTION("IF(A89=""Poslanec"",'Анализ'!$B$2,1)*IF(A89=""Senator"",'Анализ'!$B$3,1)*IF(A89=""Europoslanec"",'Анализ'!$B$4,1)*IF(A89=""Jiny politik"",'Анализ'!$B$5,1)*IF(COUNTIF('Анализ'!$C$6:$I$6, B89) = 0, 'Анализ'!$B$6, 1)*IF(B89=""BEZPP"", 'Анализ'!$B$7, 1)*IF(RE"&amp;"GEXMATCH(D89, ""Praha""), 'Анализ'!$B$8, 1)*IF(COUNTIF('Анализ'!$C$9:$D$9, B89) &gt; 0, 'Анализ'!$B$9, 1)*IF(AND(G89=""Не известно"", K89&gt;0),'Анализ'!$B$10,1)*IF(AND(G89=""Не известно"", J89&gt;0, K89=0),'Анализ'!$B$11,1)*IF(AND(G89=""Против поправки"", L89&gt;1),"&amp;"'Анализ'!$B$12,1)*IF(O89&lt;&gt;"""",'Анализ'!$B$13,1)*IF(P89&lt;&gt;"""",'Анализ'!$B$14,1)*IF(Q89&lt;&gt;"""",'Анализ'!$B$15,1)*IF(R89&lt;&gt;"""",'Анализ'!$B$16,1)*IF(S89&lt;&gt;"""",'Анализ'!$B$17,1)*IF(T89&lt;&gt;"""",'Анализ'!$B$18,1)*IF(U89&lt;&gt;"""",'Анализ'!$B$19,1)*IF(COUNTIF(N89:U89, "&amp;"""MP"") &gt; 0, 'Анализ'!$B$20, 1)*IF(COUNTIF(N89:U89, ""P"") &gt; 0, 'Анализ'!$B$21, 1)"),1.2)</f>
        <v>1.2</v>
      </c>
      <c r="G89" s="18" t="str">
        <f t="shared" si="1"/>
        <v>Не известно</v>
      </c>
      <c r="H89" s="13">
        <f t="shared" si="2"/>
        <v>1</v>
      </c>
      <c r="I89" s="18">
        <f t="shared" si="3"/>
        <v>0</v>
      </c>
      <c r="J89" s="18">
        <f>COUNTIF('Отчеты'!D89:AC89, $J$1)</f>
        <v>1</v>
      </c>
      <c r="K89" s="18">
        <f>COUNTIF('Отчеты'!D89:AC89, $K$1)</f>
        <v>0</v>
      </c>
      <c r="L89" s="18">
        <f>COUNTIF('Отчеты'!D89:AC89, $L$1)</f>
        <v>0</v>
      </c>
      <c r="M89" s="18">
        <f>COUNTIF('Отчеты'!D89:AC89, $M$1)</f>
        <v>0</v>
      </c>
      <c r="N89" s="19"/>
      <c r="O89" s="19"/>
      <c r="P89" s="19"/>
      <c r="Q89" s="19"/>
      <c r="R89" s="19"/>
      <c r="S89" s="19"/>
      <c r="T89" s="19"/>
      <c r="U89" s="19"/>
      <c r="V89" s="20" t="s">
        <v>405</v>
      </c>
      <c r="W89" s="20" t="s">
        <v>57</v>
      </c>
      <c r="X89" s="9" t="s">
        <v>406</v>
      </c>
    </row>
    <row r="90">
      <c r="A90" s="18" t="s">
        <v>47</v>
      </c>
      <c r="B90" s="13" t="s">
        <v>338</v>
      </c>
      <c r="C90" s="14" t="s">
        <v>407</v>
      </c>
      <c r="D90" s="13"/>
      <c r="E90" s="13" t="s">
        <v>408</v>
      </c>
      <c r="F90" s="13">
        <f>IFERROR(__xludf.DUMMYFUNCTION("IF(A90=""Poslanec"",'Анализ'!$B$2,1)*IF(A90=""Senator"",'Анализ'!$B$3,1)*IF(A90=""Europoslanec"",'Анализ'!$B$4,1)*IF(A90=""Jiny politik"",'Анализ'!$B$5,1)*IF(COUNTIF('Анализ'!$C$6:$I$6, B90) = 0, 'Анализ'!$B$6, 1)*IF(B90=""BEZPP"", 'Анализ'!$B$7, 1)*IF(RE"&amp;"GEXMATCH(D90, ""Praha""), 'Анализ'!$B$8, 1)*IF(COUNTIF('Анализ'!$C$9:$D$9, B90) &gt; 0, 'Анализ'!$B$9, 1)*IF(AND(G90=""Не известно"", K90&gt;0),'Анализ'!$B$10,1)*IF(AND(G90=""Не известно"", J90&gt;0, K90=0),'Анализ'!$B$11,1)*IF(AND(G90=""Против поправки"", L90&gt;1),"&amp;"'Анализ'!$B$12,1)*IF(O90&lt;&gt;"""",'Анализ'!$B$13,1)*IF(P90&lt;&gt;"""",'Анализ'!$B$14,1)*IF(Q90&lt;&gt;"""",'Анализ'!$B$15,1)*IF(R90&lt;&gt;"""",'Анализ'!$B$16,1)*IF(S90&lt;&gt;"""",'Анализ'!$B$17,1)*IF(T90&lt;&gt;"""",'Анализ'!$B$18,1)*IF(U90&lt;&gt;"""",'Анализ'!$B$19,1)*IF(COUNTIF(N90:U90, "&amp;"""MP"") &gt; 0, 'Анализ'!$B$20, 1)*IF(COUNTIF(N90:U90, ""P"") &gt; 0, 'Анализ'!$B$21, 1)"),1.2)</f>
        <v>1.2</v>
      </c>
      <c r="G90" s="18" t="str">
        <f t="shared" si="1"/>
        <v>Не известно</v>
      </c>
      <c r="H90" s="13">
        <f t="shared" si="2"/>
        <v>1</v>
      </c>
      <c r="I90" s="18">
        <f t="shared" si="3"/>
        <v>0</v>
      </c>
      <c r="J90" s="18">
        <f>COUNTIF('Отчеты'!D90:AC90, $J$1)</f>
        <v>1</v>
      </c>
      <c r="K90" s="18">
        <f>COUNTIF('Отчеты'!D90:AC90, $K$1)</f>
        <v>0</v>
      </c>
      <c r="L90" s="18">
        <f>COUNTIF('Отчеты'!D90:AC90, $L$1)</f>
        <v>0</v>
      </c>
      <c r="M90" s="18">
        <f>COUNTIF('Отчеты'!D90:AC90, $M$1)</f>
        <v>0</v>
      </c>
      <c r="N90" s="19"/>
      <c r="O90" s="19"/>
      <c r="P90" s="19"/>
      <c r="Q90" s="19"/>
      <c r="R90" s="19"/>
      <c r="S90" s="19"/>
      <c r="T90" s="19"/>
      <c r="U90" s="19"/>
      <c r="V90" s="20" t="s">
        <v>409</v>
      </c>
      <c r="W90" s="20" t="s">
        <v>57</v>
      </c>
      <c r="X90" s="9" t="s">
        <v>410</v>
      </c>
    </row>
    <row r="91">
      <c r="A91" s="18" t="s">
        <v>47</v>
      </c>
      <c r="B91" s="13" t="s">
        <v>338</v>
      </c>
      <c r="C91" s="14" t="s">
        <v>411</v>
      </c>
      <c r="D91" s="13"/>
      <c r="E91" s="13" t="s">
        <v>412</v>
      </c>
      <c r="F91" s="13">
        <f>IFERROR(__xludf.DUMMYFUNCTION("IF(A91=""Poslanec"",'Анализ'!$B$2,1)*IF(A91=""Senator"",'Анализ'!$B$3,1)*IF(A91=""Europoslanec"",'Анализ'!$B$4,1)*IF(A91=""Jiny politik"",'Анализ'!$B$5,1)*IF(COUNTIF('Анализ'!$C$6:$I$6, B91) = 0, 'Анализ'!$B$6, 1)*IF(B91=""BEZPP"", 'Анализ'!$B$7, 1)*IF(RE"&amp;"GEXMATCH(D91, ""Praha""), 'Анализ'!$B$8, 1)*IF(COUNTIF('Анализ'!$C$9:$D$9, B91) &gt; 0, 'Анализ'!$B$9, 1)*IF(AND(G91=""Не известно"", K91&gt;0),'Анализ'!$B$10,1)*IF(AND(G91=""Не известно"", J91&gt;0, K91=0),'Анализ'!$B$11,1)*IF(AND(G91=""Против поправки"", L91&gt;1),"&amp;"'Анализ'!$B$12,1)*IF(O91&lt;&gt;"""",'Анализ'!$B$13,1)*IF(P91&lt;&gt;"""",'Анализ'!$B$14,1)*IF(Q91&lt;&gt;"""",'Анализ'!$B$15,1)*IF(R91&lt;&gt;"""",'Анализ'!$B$16,1)*IF(S91&lt;&gt;"""",'Анализ'!$B$17,1)*IF(T91&lt;&gt;"""",'Анализ'!$B$18,1)*IF(U91&lt;&gt;"""",'Анализ'!$B$19,1)*IF(COUNTIF(N91:U91, "&amp;"""MP"") &gt; 0, 'Анализ'!$B$20, 1)*IF(COUNTIF(N91:U91, ""P"") &gt; 0, 'Анализ'!$B$21, 1)"),1.2)</f>
        <v>1.2</v>
      </c>
      <c r="G91" s="18" t="str">
        <f t="shared" si="1"/>
        <v>Не известно</v>
      </c>
      <c r="H91" s="13">
        <f t="shared" si="2"/>
        <v>1</v>
      </c>
      <c r="I91" s="18">
        <f t="shared" si="3"/>
        <v>0</v>
      </c>
      <c r="J91" s="18">
        <f>COUNTIF('Отчеты'!D91:AC91, $J$1)</f>
        <v>1</v>
      </c>
      <c r="K91" s="18">
        <f>COUNTIF('Отчеты'!D91:AC91, $K$1)</f>
        <v>0</v>
      </c>
      <c r="L91" s="18">
        <f>COUNTIF('Отчеты'!D91:AC91, $L$1)</f>
        <v>0</v>
      </c>
      <c r="M91" s="18">
        <f>COUNTIF('Отчеты'!D91:AC91, $M$1)</f>
        <v>0</v>
      </c>
      <c r="N91" s="19"/>
      <c r="O91" s="19"/>
      <c r="P91" s="19"/>
      <c r="Q91" s="19"/>
      <c r="R91" s="19"/>
      <c r="S91" s="19"/>
      <c r="T91" s="19"/>
      <c r="U91" s="19"/>
      <c r="V91" s="20" t="s">
        <v>413</v>
      </c>
      <c r="W91" s="20" t="s">
        <v>57</v>
      </c>
      <c r="X91" s="9" t="s">
        <v>414</v>
      </c>
    </row>
    <row r="92">
      <c r="A92" s="18" t="s">
        <v>47</v>
      </c>
      <c r="B92" s="13" t="s">
        <v>338</v>
      </c>
      <c r="C92" s="14" t="s">
        <v>415</v>
      </c>
      <c r="D92" s="13"/>
      <c r="E92" s="13" t="s">
        <v>416</v>
      </c>
      <c r="F92" s="13">
        <f>IFERROR(__xludf.DUMMYFUNCTION("IF(A92=""Poslanec"",'Анализ'!$B$2,1)*IF(A92=""Senator"",'Анализ'!$B$3,1)*IF(A92=""Europoslanec"",'Анализ'!$B$4,1)*IF(A92=""Jiny politik"",'Анализ'!$B$5,1)*IF(COUNTIF('Анализ'!$C$6:$I$6, B92) = 0, 'Анализ'!$B$6, 1)*IF(B92=""BEZPP"", 'Анализ'!$B$7, 1)*IF(RE"&amp;"GEXMATCH(D92, ""Praha""), 'Анализ'!$B$8, 1)*IF(COUNTIF('Анализ'!$C$9:$D$9, B92) &gt; 0, 'Анализ'!$B$9, 1)*IF(AND(G92=""Не известно"", K92&gt;0),'Анализ'!$B$10,1)*IF(AND(G92=""Не известно"", J92&gt;0, K92=0),'Анализ'!$B$11,1)*IF(AND(G92=""Против поправки"", L92&gt;1),"&amp;"'Анализ'!$B$12,1)*IF(O92&lt;&gt;"""",'Анализ'!$B$13,1)*IF(P92&lt;&gt;"""",'Анализ'!$B$14,1)*IF(Q92&lt;&gt;"""",'Анализ'!$B$15,1)*IF(R92&lt;&gt;"""",'Анализ'!$B$16,1)*IF(S92&lt;&gt;"""",'Анализ'!$B$17,1)*IF(T92&lt;&gt;"""",'Анализ'!$B$18,1)*IF(U92&lt;&gt;"""",'Анализ'!$B$19,1)*IF(COUNTIF(N92:U92, "&amp;"""MP"") &gt; 0, 'Анализ'!$B$20, 1)*IF(COUNTIF(N92:U92, ""P"") &gt; 0, 'Анализ'!$B$21, 1)"),1.2)</f>
        <v>1.2</v>
      </c>
      <c r="G92" s="18" t="str">
        <f t="shared" si="1"/>
        <v>Не известно</v>
      </c>
      <c r="H92" s="13">
        <f t="shared" si="2"/>
        <v>1</v>
      </c>
      <c r="I92" s="18">
        <f t="shared" si="3"/>
        <v>0</v>
      </c>
      <c r="J92" s="18">
        <f>COUNTIF('Отчеты'!D92:AC92, $J$1)</f>
        <v>1</v>
      </c>
      <c r="K92" s="18">
        <f>COUNTIF('Отчеты'!D92:AC92, $K$1)</f>
        <v>0</v>
      </c>
      <c r="L92" s="18">
        <f>COUNTIF('Отчеты'!D92:AC92, $L$1)</f>
        <v>0</v>
      </c>
      <c r="M92" s="18">
        <f>COUNTIF('Отчеты'!D92:AC92, $M$1)</f>
        <v>0</v>
      </c>
      <c r="N92" s="19"/>
      <c r="O92" s="19"/>
      <c r="P92" s="19"/>
      <c r="Q92" s="19"/>
      <c r="R92" s="19"/>
      <c r="S92" s="19"/>
      <c r="T92" s="19"/>
      <c r="U92" s="19"/>
      <c r="V92" s="20" t="s">
        <v>417</v>
      </c>
      <c r="W92" s="20" t="s">
        <v>57</v>
      </c>
      <c r="X92" s="9" t="s">
        <v>418</v>
      </c>
    </row>
    <row r="93">
      <c r="A93" s="18" t="s">
        <v>47</v>
      </c>
      <c r="B93" s="13" t="s">
        <v>338</v>
      </c>
      <c r="C93" s="14" t="s">
        <v>419</v>
      </c>
      <c r="D93" s="13"/>
      <c r="E93" s="13" t="s">
        <v>420</v>
      </c>
      <c r="F93" s="13">
        <f>IFERROR(__xludf.DUMMYFUNCTION("IF(A93=""Poslanec"",'Анализ'!$B$2,1)*IF(A93=""Senator"",'Анализ'!$B$3,1)*IF(A93=""Europoslanec"",'Анализ'!$B$4,1)*IF(A93=""Jiny politik"",'Анализ'!$B$5,1)*IF(COUNTIF('Анализ'!$C$6:$I$6, B93) = 0, 'Анализ'!$B$6, 1)*IF(B93=""BEZPP"", 'Анализ'!$B$7, 1)*IF(RE"&amp;"GEXMATCH(D93, ""Praha""), 'Анализ'!$B$8, 1)*IF(COUNTIF('Анализ'!$C$9:$D$9, B93) &gt; 0, 'Анализ'!$B$9, 1)*IF(AND(G93=""Не известно"", K93&gt;0),'Анализ'!$B$10,1)*IF(AND(G93=""Не известно"", J93&gt;0, K93=0),'Анализ'!$B$11,1)*IF(AND(G93=""Против поправки"", L93&gt;1),"&amp;"'Анализ'!$B$12,1)*IF(O93&lt;&gt;"""",'Анализ'!$B$13,1)*IF(P93&lt;&gt;"""",'Анализ'!$B$14,1)*IF(Q93&lt;&gt;"""",'Анализ'!$B$15,1)*IF(R93&lt;&gt;"""",'Анализ'!$B$16,1)*IF(S93&lt;&gt;"""",'Анализ'!$B$17,1)*IF(T93&lt;&gt;"""",'Анализ'!$B$18,1)*IF(U93&lt;&gt;"""",'Анализ'!$B$19,1)*IF(COUNTIF(N93:U93, "&amp;"""MP"") &gt; 0, 'Анализ'!$B$20, 1)*IF(COUNTIF(N93:U93, ""P"") &gt; 0, 'Анализ'!$B$21, 1)"),1.2)</f>
        <v>1.2</v>
      </c>
      <c r="G93" s="18" t="str">
        <f t="shared" si="1"/>
        <v>Не известно</v>
      </c>
      <c r="H93" s="13">
        <f t="shared" si="2"/>
        <v>1</v>
      </c>
      <c r="I93" s="18">
        <f t="shared" si="3"/>
        <v>0</v>
      </c>
      <c r="J93" s="18">
        <f>COUNTIF('Отчеты'!D93:AC93, $J$1)</f>
        <v>1</v>
      </c>
      <c r="K93" s="18">
        <f>COUNTIF('Отчеты'!D93:AC93, $K$1)</f>
        <v>0</v>
      </c>
      <c r="L93" s="18">
        <f>COUNTIF('Отчеты'!D93:AC93, $L$1)</f>
        <v>0</v>
      </c>
      <c r="M93" s="18">
        <f>COUNTIF('Отчеты'!D93:AC93, $M$1)</f>
        <v>0</v>
      </c>
      <c r="N93" s="19"/>
      <c r="O93" s="19"/>
      <c r="P93" s="19"/>
      <c r="Q93" s="19"/>
      <c r="R93" s="19"/>
      <c r="S93" s="19"/>
      <c r="T93" s="19"/>
      <c r="U93" s="19"/>
      <c r="V93" s="20" t="s">
        <v>421</v>
      </c>
      <c r="W93" s="20" t="s">
        <v>57</v>
      </c>
      <c r="X93" s="9" t="s">
        <v>422</v>
      </c>
    </row>
    <row r="94">
      <c r="A94" s="18" t="s">
        <v>47</v>
      </c>
      <c r="B94" s="13" t="s">
        <v>338</v>
      </c>
      <c r="C94" s="14" t="s">
        <v>423</v>
      </c>
      <c r="D94" s="13"/>
      <c r="E94" s="13" t="s">
        <v>424</v>
      </c>
      <c r="F94" s="13">
        <f>IFERROR(__xludf.DUMMYFUNCTION("IF(A94=""Poslanec"",'Анализ'!$B$2,1)*IF(A94=""Senator"",'Анализ'!$B$3,1)*IF(A94=""Europoslanec"",'Анализ'!$B$4,1)*IF(A94=""Jiny politik"",'Анализ'!$B$5,1)*IF(COUNTIF('Анализ'!$C$6:$I$6, B94) = 0, 'Анализ'!$B$6, 1)*IF(B94=""BEZPP"", 'Анализ'!$B$7, 1)*IF(RE"&amp;"GEXMATCH(D94, ""Praha""), 'Анализ'!$B$8, 1)*IF(COUNTIF('Анализ'!$C$9:$D$9, B94) &gt; 0, 'Анализ'!$B$9, 1)*IF(AND(G94=""Не известно"", K94&gt;0),'Анализ'!$B$10,1)*IF(AND(G94=""Не известно"", J94&gt;0, K94=0),'Анализ'!$B$11,1)*IF(AND(G94=""Против поправки"", L94&gt;1),"&amp;"'Анализ'!$B$12,1)*IF(O94&lt;&gt;"""",'Анализ'!$B$13,1)*IF(P94&lt;&gt;"""",'Анализ'!$B$14,1)*IF(Q94&lt;&gt;"""",'Анализ'!$B$15,1)*IF(R94&lt;&gt;"""",'Анализ'!$B$16,1)*IF(S94&lt;&gt;"""",'Анализ'!$B$17,1)*IF(T94&lt;&gt;"""",'Анализ'!$B$18,1)*IF(U94&lt;&gt;"""",'Анализ'!$B$19,1)*IF(COUNTIF(N94:U94, "&amp;"""MP"") &gt; 0, 'Анализ'!$B$20, 1)*IF(COUNTIF(N94:U94, ""P"") &gt; 0, 'Анализ'!$B$21, 1)"),1.2)</f>
        <v>1.2</v>
      </c>
      <c r="G94" s="18" t="str">
        <f t="shared" si="1"/>
        <v>Не известно</v>
      </c>
      <c r="H94" s="13">
        <f t="shared" si="2"/>
        <v>1</v>
      </c>
      <c r="I94" s="18">
        <f t="shared" si="3"/>
        <v>0</v>
      </c>
      <c r="J94" s="18">
        <f>COUNTIF('Отчеты'!D94:AC94, $J$1)</f>
        <v>1</v>
      </c>
      <c r="K94" s="18">
        <f>COUNTIF('Отчеты'!D94:AC94, $K$1)</f>
        <v>0</v>
      </c>
      <c r="L94" s="18">
        <f>COUNTIF('Отчеты'!D94:AC94, $L$1)</f>
        <v>0</v>
      </c>
      <c r="M94" s="18">
        <f>COUNTIF('Отчеты'!D94:AC94, $M$1)</f>
        <v>0</v>
      </c>
      <c r="N94" s="19"/>
      <c r="O94" s="19"/>
      <c r="P94" s="19"/>
      <c r="Q94" s="19"/>
      <c r="R94" s="19"/>
      <c r="S94" s="19"/>
      <c r="T94" s="19"/>
      <c r="U94" s="19"/>
      <c r="V94" s="20" t="s">
        <v>425</v>
      </c>
      <c r="W94" s="20" t="s">
        <v>57</v>
      </c>
      <c r="X94" s="9" t="s">
        <v>426</v>
      </c>
    </row>
    <row r="95">
      <c r="A95" s="18" t="s">
        <v>47</v>
      </c>
      <c r="B95" s="13" t="s">
        <v>338</v>
      </c>
      <c r="C95" s="14" t="s">
        <v>427</v>
      </c>
      <c r="D95" s="13"/>
      <c r="E95" s="13" t="s">
        <v>428</v>
      </c>
      <c r="F95" s="13">
        <f>IFERROR(__xludf.DUMMYFUNCTION("IF(A95=""Poslanec"",'Анализ'!$B$2,1)*IF(A95=""Senator"",'Анализ'!$B$3,1)*IF(A95=""Europoslanec"",'Анализ'!$B$4,1)*IF(A95=""Jiny politik"",'Анализ'!$B$5,1)*IF(COUNTIF('Анализ'!$C$6:$I$6, B95) = 0, 'Анализ'!$B$6, 1)*IF(B95=""BEZPP"", 'Анализ'!$B$7, 1)*IF(RE"&amp;"GEXMATCH(D95, ""Praha""), 'Анализ'!$B$8, 1)*IF(COUNTIF('Анализ'!$C$9:$D$9, B95) &gt; 0, 'Анализ'!$B$9, 1)*IF(AND(G95=""Не известно"", K95&gt;0),'Анализ'!$B$10,1)*IF(AND(G95=""Не известно"", J95&gt;0, K95=0),'Анализ'!$B$11,1)*IF(AND(G95=""Против поправки"", L95&gt;1),"&amp;"'Анализ'!$B$12,1)*IF(O95&lt;&gt;"""",'Анализ'!$B$13,1)*IF(P95&lt;&gt;"""",'Анализ'!$B$14,1)*IF(Q95&lt;&gt;"""",'Анализ'!$B$15,1)*IF(R95&lt;&gt;"""",'Анализ'!$B$16,1)*IF(S95&lt;&gt;"""",'Анализ'!$B$17,1)*IF(T95&lt;&gt;"""",'Анализ'!$B$18,1)*IF(U95&lt;&gt;"""",'Анализ'!$B$19,1)*IF(COUNTIF(N95:U95, "&amp;"""MP"") &gt; 0, 'Анализ'!$B$20, 1)*IF(COUNTIF(N95:U95, ""P"") &gt; 0, 'Анализ'!$B$21, 1)"),1.2)</f>
        <v>1.2</v>
      </c>
      <c r="G95" s="18" t="str">
        <f t="shared" si="1"/>
        <v>Не известно</v>
      </c>
      <c r="H95" s="13">
        <f t="shared" si="2"/>
        <v>1</v>
      </c>
      <c r="I95" s="18">
        <f t="shared" si="3"/>
        <v>0</v>
      </c>
      <c r="J95" s="18">
        <f>COUNTIF('Отчеты'!D95:AC95, $J$1)</f>
        <v>1</v>
      </c>
      <c r="K95" s="18">
        <f>COUNTIF('Отчеты'!D95:AC95, $K$1)</f>
        <v>0</v>
      </c>
      <c r="L95" s="18">
        <f>COUNTIF('Отчеты'!D95:AC95, $L$1)</f>
        <v>0</v>
      </c>
      <c r="M95" s="18">
        <f>COUNTIF('Отчеты'!D95:AC95, $M$1)</f>
        <v>0</v>
      </c>
      <c r="N95" s="19"/>
      <c r="O95" s="19"/>
      <c r="P95" s="19"/>
      <c r="Q95" s="19"/>
      <c r="R95" s="19"/>
      <c r="S95" s="19"/>
      <c r="T95" s="19"/>
      <c r="U95" s="19"/>
      <c r="V95" s="20" t="s">
        <v>429</v>
      </c>
      <c r="W95" s="20" t="s">
        <v>57</v>
      </c>
      <c r="X95" s="9" t="s">
        <v>430</v>
      </c>
    </row>
    <row r="96">
      <c r="A96" s="18" t="s">
        <v>47</v>
      </c>
      <c r="B96" s="13" t="s">
        <v>431</v>
      </c>
      <c r="C96" s="14" t="s">
        <v>432</v>
      </c>
      <c r="D96" s="13"/>
      <c r="E96" s="13" t="s">
        <v>433</v>
      </c>
      <c r="F96" s="13">
        <f>IFERROR(__xludf.DUMMYFUNCTION("IF(A96=""Poslanec"",'Анализ'!$B$2,1)*IF(A96=""Senator"",'Анализ'!$B$3,1)*IF(A96=""Europoslanec"",'Анализ'!$B$4,1)*IF(A96=""Jiny politik"",'Анализ'!$B$5,1)*IF(COUNTIF('Анализ'!$C$6:$I$6, B96) = 0, 'Анализ'!$B$6, 1)*IF(B96=""BEZPP"", 'Анализ'!$B$7, 1)*IF(RE"&amp;"GEXMATCH(D96, ""Praha""), 'Анализ'!$B$8, 1)*IF(COUNTIF('Анализ'!$C$9:$D$9, B96) &gt; 0, 'Анализ'!$B$9, 1)*IF(AND(G96=""Не известно"", K96&gt;0),'Анализ'!$B$10,1)*IF(AND(G96=""Не известно"", J96&gt;0, K96=0),'Анализ'!$B$11,1)*IF(AND(G96=""Против поправки"", L96&gt;1),"&amp;"'Анализ'!$B$12,1)*IF(O96&lt;&gt;"""",'Анализ'!$B$13,1)*IF(P96&lt;&gt;"""",'Анализ'!$B$14,1)*IF(Q96&lt;&gt;"""",'Анализ'!$B$15,1)*IF(R96&lt;&gt;"""",'Анализ'!$B$16,1)*IF(S96&lt;&gt;"""",'Анализ'!$B$17,1)*IF(T96&lt;&gt;"""",'Анализ'!$B$18,1)*IF(U96&lt;&gt;"""",'Анализ'!$B$19,1)*IF(COUNTIF(N96:U96, "&amp;"""MP"") &gt; 0, 'Анализ'!$B$20, 1)*IF(COUNTIF(N96:U96, ""P"") &gt; 0, 'Анализ'!$B$21, 1)"),5.0)</f>
        <v>5</v>
      </c>
      <c r="G96" s="18" t="str">
        <f t="shared" si="1"/>
        <v>Не известно</v>
      </c>
      <c r="H96" s="13">
        <f t="shared" si="2"/>
        <v>3</v>
      </c>
      <c r="I96" s="18">
        <f t="shared" si="3"/>
        <v>1</v>
      </c>
      <c r="J96" s="18">
        <f>COUNTIF('Отчеты'!D96:AC96, $J$1)</f>
        <v>2</v>
      </c>
      <c r="K96" s="18">
        <f>COUNTIF('Отчеты'!D96:AC96, $K$1)</f>
        <v>1</v>
      </c>
      <c r="L96" s="18">
        <f>COUNTIF('Отчеты'!D96:AC96, $L$1)</f>
        <v>0</v>
      </c>
      <c r="M96" s="18">
        <f>COUNTIF('Отчеты'!D96:AC96, $M$1)</f>
        <v>0</v>
      </c>
      <c r="N96" s="19"/>
      <c r="O96" s="19"/>
      <c r="P96" s="19"/>
      <c r="Q96" s="19"/>
      <c r="R96" s="19"/>
      <c r="S96" s="19"/>
      <c r="T96" s="19"/>
      <c r="U96" s="19"/>
      <c r="V96" s="20" t="s">
        <v>434</v>
      </c>
      <c r="W96" s="20" t="s">
        <v>57</v>
      </c>
      <c r="X96" s="9" t="s">
        <v>435</v>
      </c>
    </row>
    <row r="97">
      <c r="A97" s="18" t="s">
        <v>47</v>
      </c>
      <c r="B97" s="13" t="s">
        <v>431</v>
      </c>
      <c r="C97" s="14" t="s">
        <v>436</v>
      </c>
      <c r="D97" s="13"/>
      <c r="E97" s="13" t="s">
        <v>437</v>
      </c>
      <c r="F97" s="13">
        <f>IFERROR(__xludf.DUMMYFUNCTION("IF(A97=""Poslanec"",'Анализ'!$B$2,1)*IF(A97=""Senator"",'Анализ'!$B$3,1)*IF(A97=""Europoslanec"",'Анализ'!$B$4,1)*IF(A97=""Jiny politik"",'Анализ'!$B$5,1)*IF(COUNTIF('Анализ'!$C$6:$I$6, B97) = 0, 'Анализ'!$B$6, 1)*IF(B97=""BEZPP"", 'Анализ'!$B$7, 1)*IF(RE"&amp;"GEXMATCH(D97, ""Praha""), 'Анализ'!$B$8, 1)*IF(COUNTIF('Анализ'!$C$9:$D$9, B97) &gt; 0, 'Анализ'!$B$9, 1)*IF(AND(G97=""Не известно"", K97&gt;0),'Анализ'!$B$10,1)*IF(AND(G97=""Не известно"", J97&gt;0, K97=0),'Анализ'!$B$11,1)*IF(AND(G97=""Против поправки"", L97&gt;1),"&amp;"'Анализ'!$B$12,1)*IF(O97&lt;&gt;"""",'Анализ'!$B$13,1)*IF(P97&lt;&gt;"""",'Анализ'!$B$14,1)*IF(Q97&lt;&gt;"""",'Анализ'!$B$15,1)*IF(R97&lt;&gt;"""",'Анализ'!$B$16,1)*IF(S97&lt;&gt;"""",'Анализ'!$B$17,1)*IF(T97&lt;&gt;"""",'Анализ'!$B$18,1)*IF(U97&lt;&gt;"""",'Анализ'!$B$19,1)*IF(COUNTIF(N97:U97, "&amp;"""MP"") &gt; 0, 'Анализ'!$B$20, 1)*IF(COUNTIF(N97:U97, ""P"") &gt; 0, 'Анализ'!$B$21, 1)"),5.0)</f>
        <v>5</v>
      </c>
      <c r="G97" s="18" t="str">
        <f t="shared" si="1"/>
        <v>Не известно</v>
      </c>
      <c r="H97" s="13">
        <f t="shared" si="2"/>
        <v>3</v>
      </c>
      <c r="I97" s="18">
        <f t="shared" si="3"/>
        <v>2</v>
      </c>
      <c r="J97" s="18">
        <f>COUNTIF('Отчеты'!D97:AC97, $J$1)</f>
        <v>1</v>
      </c>
      <c r="K97" s="18">
        <f>COUNTIF('Отчеты'!D97:AC97, $K$1)</f>
        <v>2</v>
      </c>
      <c r="L97" s="18">
        <f>COUNTIF('Отчеты'!D97:AC97, $L$1)</f>
        <v>0</v>
      </c>
      <c r="M97" s="18">
        <f>COUNTIF('Отчеты'!D97:AC97, $M$1)</f>
        <v>0</v>
      </c>
      <c r="N97" s="19"/>
      <c r="O97" s="19"/>
      <c r="P97" s="19"/>
      <c r="Q97" s="19"/>
      <c r="R97" s="19"/>
      <c r="S97" s="19"/>
      <c r="T97" s="19"/>
      <c r="U97" s="19"/>
      <c r="V97" s="20" t="s">
        <v>438</v>
      </c>
      <c r="W97" s="20" t="s">
        <v>52</v>
      </c>
      <c r="X97" s="9" t="s">
        <v>439</v>
      </c>
    </row>
    <row r="98">
      <c r="A98" s="18" t="s">
        <v>47</v>
      </c>
      <c r="B98" s="13" t="s">
        <v>431</v>
      </c>
      <c r="C98" s="14" t="s">
        <v>440</v>
      </c>
      <c r="D98" s="13"/>
      <c r="E98" s="13" t="s">
        <v>441</v>
      </c>
      <c r="F98" s="13">
        <f>IFERROR(__xludf.DUMMYFUNCTION("IF(A98=""Poslanec"",'Анализ'!$B$2,1)*IF(A98=""Senator"",'Анализ'!$B$3,1)*IF(A98=""Europoslanec"",'Анализ'!$B$4,1)*IF(A98=""Jiny politik"",'Анализ'!$B$5,1)*IF(COUNTIF('Анализ'!$C$6:$I$6, B98) = 0, 'Анализ'!$B$6, 1)*IF(B98=""BEZPP"", 'Анализ'!$B$7, 1)*IF(RE"&amp;"GEXMATCH(D98, ""Praha""), 'Анализ'!$B$8, 1)*IF(COUNTIF('Анализ'!$C$9:$D$9, B98) &gt; 0, 'Анализ'!$B$9, 1)*IF(AND(G98=""Не известно"", K98&gt;0),'Анализ'!$B$10,1)*IF(AND(G98=""Не известно"", J98&gt;0, K98=0),'Анализ'!$B$11,1)*IF(AND(G98=""Против поправки"", L98&gt;1),"&amp;"'Анализ'!$B$12,1)*IF(O98&lt;&gt;"""",'Анализ'!$B$13,1)*IF(P98&lt;&gt;"""",'Анализ'!$B$14,1)*IF(Q98&lt;&gt;"""",'Анализ'!$B$15,1)*IF(R98&lt;&gt;"""",'Анализ'!$B$16,1)*IF(S98&lt;&gt;"""",'Анализ'!$B$17,1)*IF(T98&lt;&gt;"""",'Анализ'!$B$18,1)*IF(U98&lt;&gt;"""",'Анализ'!$B$19,1)*IF(COUNTIF(N98:U98, "&amp;"""MP"") &gt; 0, 'Анализ'!$B$20, 1)*IF(COUNTIF(N98:U98, ""P"") &gt; 0, 'Анализ'!$B$21, 1)"),1.2)</f>
        <v>1.2</v>
      </c>
      <c r="G98" s="18" t="str">
        <f t="shared" si="1"/>
        <v>Не известно</v>
      </c>
      <c r="H98" s="13">
        <f t="shared" si="2"/>
        <v>1</v>
      </c>
      <c r="I98" s="18">
        <f t="shared" si="3"/>
        <v>0</v>
      </c>
      <c r="J98" s="18">
        <f>COUNTIF('Отчеты'!D98:AC98, $J$1)</f>
        <v>1</v>
      </c>
      <c r="K98" s="18">
        <f>COUNTIF('Отчеты'!D98:AC98, $K$1)</f>
        <v>0</v>
      </c>
      <c r="L98" s="18">
        <f>COUNTIF('Отчеты'!D98:AC98, $L$1)</f>
        <v>0</v>
      </c>
      <c r="M98" s="18">
        <f>COUNTIF('Отчеты'!D98:AC98, $M$1)</f>
        <v>0</v>
      </c>
      <c r="N98" s="19"/>
      <c r="O98" s="19"/>
      <c r="P98" s="19"/>
      <c r="Q98" s="19"/>
      <c r="R98" s="19"/>
      <c r="S98" s="19"/>
      <c r="T98" s="19"/>
      <c r="U98" s="19"/>
      <c r="V98" s="20" t="s">
        <v>442</v>
      </c>
      <c r="W98" s="20" t="s">
        <v>57</v>
      </c>
      <c r="X98" s="9" t="s">
        <v>443</v>
      </c>
    </row>
    <row r="99">
      <c r="A99" s="18" t="s">
        <v>47</v>
      </c>
      <c r="B99" s="13" t="s">
        <v>431</v>
      </c>
      <c r="C99" s="14" t="s">
        <v>444</v>
      </c>
      <c r="D99" s="13"/>
      <c r="E99" s="13" t="s">
        <v>445</v>
      </c>
      <c r="F99" s="13">
        <f>IFERROR(__xludf.DUMMYFUNCTION("IF(A99=""Poslanec"",'Анализ'!$B$2,1)*IF(A99=""Senator"",'Анализ'!$B$3,1)*IF(A99=""Europoslanec"",'Анализ'!$B$4,1)*IF(A99=""Jiny politik"",'Анализ'!$B$5,1)*IF(COUNTIF('Анализ'!$C$6:$I$6, B99) = 0, 'Анализ'!$B$6, 1)*IF(B99=""BEZPP"", 'Анализ'!$B$7, 1)*IF(RE"&amp;"GEXMATCH(D99, ""Praha""), 'Анализ'!$B$8, 1)*IF(COUNTIF('Анализ'!$C$9:$D$9, B99) &gt; 0, 'Анализ'!$B$9, 1)*IF(AND(G99=""Не известно"", K99&gt;0),'Анализ'!$B$10,1)*IF(AND(G99=""Не известно"", J99&gt;0, K99=0),'Анализ'!$B$11,1)*IF(AND(G99=""Против поправки"", L99&gt;1),"&amp;"'Анализ'!$B$12,1)*IF(O99&lt;&gt;"""",'Анализ'!$B$13,1)*IF(P99&lt;&gt;"""",'Анализ'!$B$14,1)*IF(Q99&lt;&gt;"""",'Анализ'!$B$15,1)*IF(R99&lt;&gt;"""",'Анализ'!$B$16,1)*IF(S99&lt;&gt;"""",'Анализ'!$B$17,1)*IF(T99&lt;&gt;"""",'Анализ'!$B$18,1)*IF(U99&lt;&gt;"""",'Анализ'!$B$19,1)*IF(COUNTIF(N99:U99, "&amp;"""MP"") &gt; 0, 'Анализ'!$B$20, 1)*IF(COUNTIF(N99:U99, ""P"") &gt; 0, 'Анализ'!$B$21, 1)"),1.2)</f>
        <v>1.2</v>
      </c>
      <c r="G99" s="18" t="str">
        <f t="shared" si="1"/>
        <v>Не известно</v>
      </c>
      <c r="H99" s="13">
        <f t="shared" si="2"/>
        <v>1</v>
      </c>
      <c r="I99" s="18">
        <f t="shared" si="3"/>
        <v>0</v>
      </c>
      <c r="J99" s="18">
        <f>COUNTIF('Отчеты'!D99:AC99, $J$1)</f>
        <v>1</v>
      </c>
      <c r="K99" s="18">
        <f>COUNTIF('Отчеты'!D99:AC99, $K$1)</f>
        <v>0</v>
      </c>
      <c r="L99" s="18">
        <f>COUNTIF('Отчеты'!D99:AC99, $L$1)</f>
        <v>0</v>
      </c>
      <c r="M99" s="18">
        <f>COUNTIF('Отчеты'!D99:AC99, $M$1)</f>
        <v>0</v>
      </c>
      <c r="N99" s="19"/>
      <c r="O99" s="19"/>
      <c r="P99" s="19"/>
      <c r="Q99" s="19"/>
      <c r="R99" s="19"/>
      <c r="S99" s="19"/>
      <c r="T99" s="19"/>
      <c r="U99" s="19"/>
      <c r="V99" s="20" t="s">
        <v>446</v>
      </c>
      <c r="W99" s="20" t="s">
        <v>57</v>
      </c>
      <c r="X99" s="9" t="s">
        <v>447</v>
      </c>
    </row>
    <row r="100">
      <c r="A100" s="18" t="s">
        <v>47</v>
      </c>
      <c r="B100" s="13" t="s">
        <v>431</v>
      </c>
      <c r="C100" s="14" t="s">
        <v>448</v>
      </c>
      <c r="D100" s="13"/>
      <c r="E100" s="13" t="s">
        <v>449</v>
      </c>
      <c r="F100" s="13">
        <f>IFERROR(__xludf.DUMMYFUNCTION("IF(A100=""Poslanec"",'Анализ'!$B$2,1)*IF(A100=""Senator"",'Анализ'!$B$3,1)*IF(A100=""Europoslanec"",'Анализ'!$B$4,1)*IF(A100=""Jiny politik"",'Анализ'!$B$5,1)*IF(COUNTIF('Анализ'!$C$6:$I$6, B100) = 0, 'Анализ'!$B$6, 1)*IF(B100=""BEZPP"", 'Анализ'!$B$7, 1)"&amp;"*IF(REGEXMATCH(D100, ""Praha""), 'Анализ'!$B$8, 1)*IF(COUNTIF('Анализ'!$C$9:$D$9, B100) &gt; 0, 'Анализ'!$B$9, 1)*IF(AND(G100=""Не известно"", K100&gt;0),'Анализ'!$B$10,1)*IF(AND(G100=""Не известно"", J100&gt;0, K100=0),'Анализ'!$B$11,1)*IF(AND(G100=""Против попра"&amp;"вки"", L100&gt;1),'Анализ'!$B$12,1)*IF(O100&lt;&gt;"""",'Анализ'!$B$13,1)*IF(P100&lt;&gt;"""",'Анализ'!$B$14,1)*IF(Q100&lt;&gt;"""",'Анализ'!$B$15,1)*IF(R100&lt;&gt;"""",'Анализ'!$B$16,1)*IF(S100&lt;&gt;"""",'Анализ'!$B$17,1)*IF(T100&lt;&gt;"""",'Анализ'!$B$18,1)*IF(U100&lt;&gt;"""",'Анализ'!$B$19,1"&amp;")*IF(COUNTIF(N100:U100, ""MP"") &gt; 0, 'Анализ'!$B$20, 1)*IF(COUNTIF(N100:U100, ""P"") &gt; 0, 'Анализ'!$B$21, 1)"),1.584)</f>
        <v>1.584</v>
      </c>
      <c r="G100" s="18" t="str">
        <f t="shared" si="1"/>
        <v>Не известно</v>
      </c>
      <c r="H100" s="13">
        <f t="shared" si="2"/>
        <v>1</v>
      </c>
      <c r="I100" s="18">
        <f t="shared" si="3"/>
        <v>0</v>
      </c>
      <c r="J100" s="18">
        <f>COUNTIF('Отчеты'!D100:AC100, $J$1)</f>
        <v>1</v>
      </c>
      <c r="K100" s="18">
        <f>COUNTIF('Отчеты'!D100:AC100, $K$1)</f>
        <v>0</v>
      </c>
      <c r="L100" s="18">
        <f>COUNTIF('Отчеты'!D100:AC100, $L$1)</f>
        <v>0</v>
      </c>
      <c r="M100" s="18">
        <f>COUNTIF('Отчеты'!D100:AC100, $M$1)</f>
        <v>0</v>
      </c>
      <c r="N100" s="19"/>
      <c r="O100" s="19"/>
      <c r="P100" s="19"/>
      <c r="Q100" s="19"/>
      <c r="R100" s="19"/>
      <c r="S100" s="19"/>
      <c r="T100" s="19"/>
      <c r="U100" s="21" t="s">
        <v>156</v>
      </c>
      <c r="V100" s="20" t="s">
        <v>450</v>
      </c>
      <c r="W100" s="20" t="s">
        <v>57</v>
      </c>
      <c r="X100" s="9" t="s">
        <v>451</v>
      </c>
    </row>
    <row r="101">
      <c r="A101" s="18" t="s">
        <v>47</v>
      </c>
      <c r="B101" s="13" t="s">
        <v>431</v>
      </c>
      <c r="C101" s="14" t="s">
        <v>452</v>
      </c>
      <c r="D101" s="13"/>
      <c r="E101" s="13" t="s">
        <v>453</v>
      </c>
      <c r="F101" s="13">
        <f>IFERROR(__xludf.DUMMYFUNCTION("IF(A101=""Poslanec"",'Анализ'!$B$2,1)*IF(A101=""Senator"",'Анализ'!$B$3,1)*IF(A101=""Europoslanec"",'Анализ'!$B$4,1)*IF(A101=""Jiny politik"",'Анализ'!$B$5,1)*IF(COUNTIF('Анализ'!$C$6:$I$6, B101) = 0, 'Анализ'!$B$6, 1)*IF(B101=""BEZPP"", 'Анализ'!$B$7, 1)"&amp;"*IF(REGEXMATCH(D101, ""Praha""), 'Анализ'!$B$8, 1)*IF(COUNTIF('Анализ'!$C$9:$D$9, B101) &gt; 0, 'Анализ'!$B$9, 1)*IF(AND(G101=""Не известно"", K101&gt;0),'Анализ'!$B$10,1)*IF(AND(G101=""Не известно"", J101&gt;0, K101=0),'Анализ'!$B$11,1)*IF(AND(G101=""Против попра"&amp;"вки"", L101&gt;1),'Анализ'!$B$12,1)*IF(O101&lt;&gt;"""",'Анализ'!$B$13,1)*IF(P101&lt;&gt;"""",'Анализ'!$B$14,1)*IF(Q101&lt;&gt;"""",'Анализ'!$B$15,1)*IF(R101&lt;&gt;"""",'Анализ'!$B$16,1)*IF(S101&lt;&gt;"""",'Анализ'!$B$17,1)*IF(T101&lt;&gt;"""",'Анализ'!$B$18,1)*IF(U101&lt;&gt;"""",'Анализ'!$B$19,1"&amp;")*IF(COUNTIF(N101:U101, ""MP"") &gt; 0, 'Анализ'!$B$20, 1)*IF(COUNTIF(N101:U101, ""P"") &gt; 0, 'Анализ'!$B$21, 1)"),2.2176)</f>
        <v>2.2176</v>
      </c>
      <c r="G101" s="18" t="str">
        <f t="shared" si="1"/>
        <v>Не известно</v>
      </c>
      <c r="H101" s="13">
        <f t="shared" si="2"/>
        <v>2</v>
      </c>
      <c r="I101" s="18">
        <f t="shared" si="3"/>
        <v>0</v>
      </c>
      <c r="J101" s="18">
        <f>COUNTIF('Отчеты'!D101:AC101, $J$1)</f>
        <v>2</v>
      </c>
      <c r="K101" s="18">
        <f>COUNTIF('Отчеты'!D101:AC101, $K$1)</f>
        <v>0</v>
      </c>
      <c r="L101" s="18">
        <f>COUNTIF('Отчеты'!D101:AC101, $L$1)</f>
        <v>0</v>
      </c>
      <c r="M101" s="18">
        <f>COUNTIF('Отчеты'!D101:AC101, $M$1)</f>
        <v>0</v>
      </c>
      <c r="N101" s="19"/>
      <c r="O101" s="19"/>
      <c r="P101" s="19"/>
      <c r="Q101" s="21" t="s">
        <v>156</v>
      </c>
      <c r="R101" s="19"/>
      <c r="S101" s="19"/>
      <c r="T101" s="19"/>
      <c r="U101" s="21" t="s">
        <v>78</v>
      </c>
      <c r="V101" s="20" t="s">
        <v>452</v>
      </c>
      <c r="W101" s="20" t="s">
        <v>57</v>
      </c>
      <c r="X101" s="9" t="s">
        <v>454</v>
      </c>
    </row>
    <row r="102">
      <c r="A102" s="18" t="s">
        <v>47</v>
      </c>
      <c r="B102" s="13" t="s">
        <v>431</v>
      </c>
      <c r="C102" s="14" t="s">
        <v>455</v>
      </c>
      <c r="D102" s="13"/>
      <c r="E102" s="13" t="s">
        <v>456</v>
      </c>
      <c r="F102" s="13">
        <f>IFERROR(__xludf.DUMMYFUNCTION("IF(A102=""Poslanec"",'Анализ'!$B$2,1)*IF(A102=""Senator"",'Анализ'!$B$3,1)*IF(A102=""Europoslanec"",'Анализ'!$B$4,1)*IF(A102=""Jiny politik"",'Анализ'!$B$5,1)*IF(COUNTIF('Анализ'!$C$6:$I$6, B102) = 0, 'Анализ'!$B$6, 1)*IF(B102=""BEZPP"", 'Анализ'!$B$7, 1)"&amp;"*IF(REGEXMATCH(D102, ""Praha""), 'Анализ'!$B$8, 1)*IF(COUNTIF('Анализ'!$C$9:$D$9, B102) &gt; 0, 'Анализ'!$B$9, 1)*IF(AND(G102=""Не известно"", K102&gt;0),'Анализ'!$B$10,1)*IF(AND(G102=""Не известно"", J102&gt;0, K102=0),'Анализ'!$B$11,1)*IF(AND(G102=""Против попра"&amp;"вки"", L102&gt;1),'Анализ'!$B$12,1)*IF(O102&lt;&gt;"""",'Анализ'!$B$13,1)*IF(P102&lt;&gt;"""",'Анализ'!$B$14,1)*IF(Q102&lt;&gt;"""",'Анализ'!$B$15,1)*IF(R102&lt;&gt;"""",'Анализ'!$B$16,1)*IF(S102&lt;&gt;"""",'Анализ'!$B$17,1)*IF(T102&lt;&gt;"""",'Анализ'!$B$18,1)*IF(U102&lt;&gt;"""",'Анализ'!$B$19,1"&amp;")*IF(COUNTIF(N102:U102, ""MP"") &gt; 0, 'Анализ'!$B$20, 1)*IF(COUNTIF(N102:U102, ""P"") &gt; 0, 'Анализ'!$B$21, 1)"),1.2)</f>
        <v>1.2</v>
      </c>
      <c r="G102" s="18" t="str">
        <f t="shared" si="1"/>
        <v>Не известно</v>
      </c>
      <c r="H102" s="13">
        <f t="shared" si="2"/>
        <v>1</v>
      </c>
      <c r="I102" s="18">
        <f t="shared" si="3"/>
        <v>0</v>
      </c>
      <c r="J102" s="18">
        <f>COUNTIF('Отчеты'!D102:AC102, $J$1)</f>
        <v>1</v>
      </c>
      <c r="K102" s="18">
        <f>COUNTIF('Отчеты'!D102:AC102, $K$1)</f>
        <v>0</v>
      </c>
      <c r="L102" s="18">
        <f>COUNTIF('Отчеты'!D102:AC102, $L$1)</f>
        <v>0</v>
      </c>
      <c r="M102" s="18">
        <f>COUNTIF('Отчеты'!D102:AC102, $M$1)</f>
        <v>0</v>
      </c>
      <c r="N102" s="19"/>
      <c r="O102" s="19"/>
      <c r="P102" s="19"/>
      <c r="Q102" s="19"/>
      <c r="R102" s="19"/>
      <c r="S102" s="19"/>
      <c r="T102" s="19"/>
      <c r="U102" s="19"/>
      <c r="V102" s="20" t="s">
        <v>457</v>
      </c>
      <c r="W102" s="20" t="s">
        <v>57</v>
      </c>
      <c r="X102" s="9" t="s">
        <v>458</v>
      </c>
    </row>
    <row r="103">
      <c r="A103" s="18" t="s">
        <v>47</v>
      </c>
      <c r="B103" s="13" t="s">
        <v>431</v>
      </c>
      <c r="C103" s="14" t="s">
        <v>459</v>
      </c>
      <c r="D103" s="13"/>
      <c r="E103" s="13" t="s">
        <v>460</v>
      </c>
      <c r="F103" s="13">
        <f>IFERROR(__xludf.DUMMYFUNCTION("IF(A103=""Poslanec"",'Анализ'!$B$2,1)*IF(A103=""Senator"",'Анализ'!$B$3,1)*IF(A103=""Europoslanec"",'Анализ'!$B$4,1)*IF(A103=""Jiny politik"",'Анализ'!$B$5,1)*IF(COUNTIF('Анализ'!$C$6:$I$6, B103) = 0, 'Анализ'!$B$6, 1)*IF(B103=""BEZPP"", 'Анализ'!$B$7, 1)"&amp;"*IF(REGEXMATCH(D103, ""Praha""), 'Анализ'!$B$8, 1)*IF(COUNTIF('Анализ'!$C$9:$D$9, B103) &gt; 0, 'Анализ'!$B$9, 1)*IF(AND(G103=""Не известно"", K103&gt;0),'Анализ'!$B$10,1)*IF(AND(G103=""Не известно"", J103&gt;0, K103=0),'Анализ'!$B$11,1)*IF(AND(G103=""Против попра"&amp;"вки"", L103&gt;1),'Анализ'!$B$12,1)*IF(O103&lt;&gt;"""",'Анализ'!$B$13,1)*IF(P103&lt;&gt;"""",'Анализ'!$B$14,1)*IF(Q103&lt;&gt;"""",'Анализ'!$B$15,1)*IF(R103&lt;&gt;"""",'Анализ'!$B$16,1)*IF(S103&lt;&gt;"""",'Анализ'!$B$17,1)*IF(T103&lt;&gt;"""",'Анализ'!$B$18,1)*IF(U103&lt;&gt;"""",'Анализ'!$B$19,1"&amp;")*IF(COUNTIF(N103:U103, ""MP"") &gt; 0, 'Анализ'!$B$20, 1)*IF(COUNTIF(N103:U103, ""P"") &gt; 0, 'Анализ'!$B$21, 1)"),1.2)</f>
        <v>1.2</v>
      </c>
      <c r="G103" s="18" t="str">
        <f t="shared" si="1"/>
        <v>Не известно</v>
      </c>
      <c r="H103" s="13">
        <f t="shared" si="2"/>
        <v>1</v>
      </c>
      <c r="I103" s="18">
        <f t="shared" si="3"/>
        <v>0</v>
      </c>
      <c r="J103" s="18">
        <f>COUNTIF('Отчеты'!D103:AC103, $J$1)</f>
        <v>1</v>
      </c>
      <c r="K103" s="18">
        <f>COUNTIF('Отчеты'!D103:AC103, $K$1)</f>
        <v>0</v>
      </c>
      <c r="L103" s="18">
        <f>COUNTIF('Отчеты'!D103:AC103, $L$1)</f>
        <v>0</v>
      </c>
      <c r="M103" s="18">
        <f>COUNTIF('Отчеты'!D103:AC103, $M$1)</f>
        <v>0</v>
      </c>
      <c r="N103" s="19"/>
      <c r="O103" s="19"/>
      <c r="P103" s="19"/>
      <c r="Q103" s="19"/>
      <c r="R103" s="19"/>
      <c r="S103" s="19"/>
      <c r="T103" s="19"/>
      <c r="U103" s="19"/>
      <c r="V103" s="20" t="s">
        <v>461</v>
      </c>
      <c r="W103" s="20" t="s">
        <v>57</v>
      </c>
      <c r="X103" s="9" t="s">
        <v>462</v>
      </c>
    </row>
    <row r="104">
      <c r="A104" s="18" t="s">
        <v>47</v>
      </c>
      <c r="B104" s="13" t="s">
        <v>431</v>
      </c>
      <c r="C104" s="14" t="s">
        <v>463</v>
      </c>
      <c r="D104" s="13"/>
      <c r="E104" s="13" t="s">
        <v>464</v>
      </c>
      <c r="F104" s="13">
        <f>IFERROR(__xludf.DUMMYFUNCTION("IF(A104=""Poslanec"",'Анализ'!$B$2,1)*IF(A104=""Senator"",'Анализ'!$B$3,1)*IF(A104=""Europoslanec"",'Анализ'!$B$4,1)*IF(A104=""Jiny politik"",'Анализ'!$B$5,1)*IF(COUNTIF('Анализ'!$C$6:$I$6, B104) = 0, 'Анализ'!$B$6, 1)*IF(B104=""BEZPP"", 'Анализ'!$B$7, 1)"&amp;"*IF(REGEXMATCH(D104, ""Praha""), 'Анализ'!$B$8, 1)*IF(COUNTIF('Анализ'!$C$9:$D$9, B104) &gt; 0, 'Анализ'!$B$9, 1)*IF(AND(G104=""Не известно"", K104&gt;0),'Анализ'!$B$10,1)*IF(AND(G104=""Не известно"", J104&gt;0, K104=0),'Анализ'!$B$11,1)*IF(AND(G104=""Против попра"&amp;"вки"", L104&gt;1),'Анализ'!$B$12,1)*IF(O104&lt;&gt;"""",'Анализ'!$B$13,1)*IF(P104&lt;&gt;"""",'Анализ'!$B$14,1)*IF(Q104&lt;&gt;"""",'Анализ'!$B$15,1)*IF(R104&lt;&gt;"""",'Анализ'!$B$16,1)*IF(S104&lt;&gt;"""",'Анализ'!$B$17,1)*IF(T104&lt;&gt;"""",'Анализ'!$B$18,1)*IF(U104&lt;&gt;"""",'Анализ'!$B$19,1"&amp;")*IF(COUNTIF(N104:U104, ""MP"") &gt; 0, 'Анализ'!$B$20, 1)*IF(COUNTIF(N104:U104, ""P"") &gt; 0, 'Анализ'!$B$21, 1)"),5.0)</f>
        <v>5</v>
      </c>
      <c r="G104" s="18" t="str">
        <f t="shared" si="1"/>
        <v>Не известно</v>
      </c>
      <c r="H104" s="13">
        <f t="shared" si="2"/>
        <v>3</v>
      </c>
      <c r="I104" s="18">
        <f t="shared" si="3"/>
        <v>1</v>
      </c>
      <c r="J104" s="18">
        <f>COUNTIF('Отчеты'!D104:AC104, $J$1)</f>
        <v>2</v>
      </c>
      <c r="K104" s="18">
        <f>COUNTIF('Отчеты'!D104:AC104, $K$1)</f>
        <v>1</v>
      </c>
      <c r="L104" s="18">
        <f>COUNTIF('Отчеты'!D104:AC104, $L$1)</f>
        <v>0</v>
      </c>
      <c r="M104" s="18">
        <f>COUNTIF('Отчеты'!D104:AC104, $M$1)</f>
        <v>0</v>
      </c>
      <c r="N104" s="19"/>
      <c r="O104" s="19"/>
      <c r="P104" s="19"/>
      <c r="Q104" s="19"/>
      <c r="R104" s="19"/>
      <c r="S104" s="19"/>
      <c r="T104" s="19"/>
      <c r="U104" s="19"/>
      <c r="V104" s="20" t="s">
        <v>465</v>
      </c>
      <c r="W104" s="20" t="s">
        <v>57</v>
      </c>
      <c r="X104" s="9" t="s">
        <v>466</v>
      </c>
    </row>
    <row r="105">
      <c r="A105" s="18" t="s">
        <v>47</v>
      </c>
      <c r="B105" s="13" t="s">
        <v>431</v>
      </c>
      <c r="C105" s="14" t="s">
        <v>467</v>
      </c>
      <c r="D105" s="13"/>
      <c r="E105" s="13" t="s">
        <v>468</v>
      </c>
      <c r="F105" s="13">
        <f>IFERROR(__xludf.DUMMYFUNCTION("IF(A105=""Poslanec"",'Анализ'!$B$2,1)*IF(A105=""Senator"",'Анализ'!$B$3,1)*IF(A105=""Europoslanec"",'Анализ'!$B$4,1)*IF(A105=""Jiny politik"",'Анализ'!$B$5,1)*IF(COUNTIF('Анализ'!$C$6:$I$6, B105) = 0, 'Анализ'!$B$6, 1)*IF(B105=""BEZPP"", 'Анализ'!$B$7, 1)"&amp;"*IF(REGEXMATCH(D105, ""Praha""), 'Анализ'!$B$8, 1)*IF(COUNTIF('Анализ'!$C$9:$D$9, B105) &gt; 0, 'Анализ'!$B$9, 1)*IF(AND(G105=""Не известно"", K105&gt;0),'Анализ'!$B$10,1)*IF(AND(G105=""Не известно"", J105&gt;0, K105=0),'Анализ'!$B$11,1)*IF(AND(G105=""Против попра"&amp;"вки"", L105&gt;1),'Анализ'!$B$12,1)*IF(O105&lt;&gt;"""",'Анализ'!$B$13,1)*IF(P105&lt;&gt;"""",'Анализ'!$B$14,1)*IF(Q105&lt;&gt;"""",'Анализ'!$B$15,1)*IF(R105&lt;&gt;"""",'Анализ'!$B$16,1)*IF(S105&lt;&gt;"""",'Анализ'!$B$17,1)*IF(T105&lt;&gt;"""",'Анализ'!$B$18,1)*IF(U105&lt;&gt;"""",'Анализ'!$B$19,1"&amp;")*IF(COUNTIF(N105:U105, ""MP"") &gt; 0, 'Анализ'!$B$20, 1)*IF(COUNTIF(N105:U105, ""P"") &gt; 0, 'Анализ'!$B$21, 1)"),1.0)</f>
        <v>1</v>
      </c>
      <c r="G105" s="18" t="str">
        <f t="shared" si="1"/>
        <v>Против поправки</v>
      </c>
      <c r="H105" s="13">
        <f t="shared" si="2"/>
        <v>1</v>
      </c>
      <c r="I105" s="18">
        <f t="shared" si="3"/>
        <v>1</v>
      </c>
      <c r="J105" s="18">
        <f>COUNTIF('Отчеты'!D105:AC105, $J$1)</f>
        <v>0</v>
      </c>
      <c r="K105" s="18">
        <f>COUNTIF('Отчеты'!D105:AC105, $K$1)</f>
        <v>0</v>
      </c>
      <c r="L105" s="18">
        <f>COUNTIF('Отчеты'!D105:AC105, $L$1)</f>
        <v>1</v>
      </c>
      <c r="M105" s="18">
        <f>COUNTIF('Отчеты'!D105:AC105, $M$1)</f>
        <v>0</v>
      </c>
      <c r="N105" s="19"/>
      <c r="O105" s="19"/>
      <c r="P105" s="19"/>
      <c r="Q105" s="19"/>
      <c r="R105" s="19"/>
      <c r="S105" s="19"/>
      <c r="T105" s="19"/>
      <c r="U105" s="19"/>
      <c r="V105" s="20" t="s">
        <v>469</v>
      </c>
      <c r="W105" s="20" t="s">
        <v>57</v>
      </c>
      <c r="X105" s="9" t="s">
        <v>470</v>
      </c>
    </row>
    <row r="106">
      <c r="A106" s="18" t="s">
        <v>47</v>
      </c>
      <c r="B106" s="13" t="s">
        <v>431</v>
      </c>
      <c r="C106" s="14" t="s">
        <v>471</v>
      </c>
      <c r="D106" s="13"/>
      <c r="E106" s="13" t="s">
        <v>472</v>
      </c>
      <c r="F106" s="13">
        <f>IFERROR(__xludf.DUMMYFUNCTION("IF(A106=""Poslanec"",'Анализ'!$B$2,1)*IF(A106=""Senator"",'Анализ'!$B$3,1)*IF(A106=""Europoslanec"",'Анализ'!$B$4,1)*IF(A106=""Jiny politik"",'Анализ'!$B$5,1)*IF(COUNTIF('Анализ'!$C$6:$I$6, B106) = 0, 'Анализ'!$B$6, 1)*IF(B106=""BEZPP"", 'Анализ'!$B$7, 1)"&amp;"*IF(REGEXMATCH(D106, ""Praha""), 'Анализ'!$B$8, 1)*IF(COUNTIF('Анализ'!$C$9:$D$9, B106) &gt; 0, 'Анализ'!$B$9, 1)*IF(AND(G106=""Не известно"", K106&gt;0),'Анализ'!$B$10,1)*IF(AND(G106=""Не известно"", J106&gt;0, K106=0),'Анализ'!$B$11,1)*IF(AND(G106=""Против попра"&amp;"вки"", L106&gt;1),'Анализ'!$B$12,1)*IF(O106&lt;&gt;"""",'Анализ'!$B$13,1)*IF(P106&lt;&gt;"""",'Анализ'!$B$14,1)*IF(Q106&lt;&gt;"""",'Анализ'!$B$15,1)*IF(R106&lt;&gt;"""",'Анализ'!$B$16,1)*IF(S106&lt;&gt;"""",'Анализ'!$B$17,1)*IF(T106&lt;&gt;"""",'Анализ'!$B$18,1)*IF(U106&lt;&gt;"""",'Анализ'!$B$19,1"&amp;")*IF(COUNTIF(N106:U106, ""MP"") &gt; 0, 'Анализ'!$B$20, 1)*IF(COUNTIF(N106:U106, ""P"") &gt; 0, 'Анализ'!$B$21, 1)"),5.0)</f>
        <v>5</v>
      </c>
      <c r="G106" s="18" t="str">
        <f t="shared" si="1"/>
        <v>Не известно</v>
      </c>
      <c r="H106" s="13">
        <f t="shared" si="2"/>
        <v>3</v>
      </c>
      <c r="I106" s="18">
        <f t="shared" si="3"/>
        <v>1</v>
      </c>
      <c r="J106" s="18">
        <f>COUNTIF('Отчеты'!D106:AC106, $J$1)</f>
        <v>2</v>
      </c>
      <c r="K106" s="18">
        <f>COUNTIF('Отчеты'!D106:AC106, $K$1)</f>
        <v>1</v>
      </c>
      <c r="L106" s="18">
        <f>COUNTIF('Отчеты'!D106:AC106, $L$1)</f>
        <v>0</v>
      </c>
      <c r="M106" s="18">
        <f>COUNTIF('Отчеты'!D106:AC106, $M$1)</f>
        <v>0</v>
      </c>
      <c r="N106" s="19"/>
      <c r="O106" s="19"/>
      <c r="P106" s="19"/>
      <c r="Q106" s="19"/>
      <c r="R106" s="19"/>
      <c r="S106" s="19"/>
      <c r="T106" s="19"/>
      <c r="U106" s="19"/>
      <c r="V106" s="20" t="s">
        <v>473</v>
      </c>
      <c r="W106" s="20" t="s">
        <v>52</v>
      </c>
      <c r="X106" s="9" t="s">
        <v>474</v>
      </c>
    </row>
    <row r="107">
      <c r="A107" s="18" t="s">
        <v>47</v>
      </c>
      <c r="B107" s="13" t="s">
        <v>431</v>
      </c>
      <c r="C107" s="14" t="s">
        <v>475</v>
      </c>
      <c r="D107" s="13"/>
      <c r="E107" s="13" t="s">
        <v>476</v>
      </c>
      <c r="F107" s="13">
        <f>IFERROR(__xludf.DUMMYFUNCTION("IF(A107=""Poslanec"",'Анализ'!$B$2,1)*IF(A107=""Senator"",'Анализ'!$B$3,1)*IF(A107=""Europoslanec"",'Анализ'!$B$4,1)*IF(A107=""Jiny politik"",'Анализ'!$B$5,1)*IF(COUNTIF('Анализ'!$C$6:$I$6, B107) = 0, 'Анализ'!$B$6, 1)*IF(B107=""BEZPP"", 'Анализ'!$B$7, 1)"&amp;"*IF(REGEXMATCH(D107, ""Praha""), 'Анализ'!$B$8, 1)*IF(COUNTIF('Анализ'!$C$9:$D$9, B107) &gt; 0, 'Анализ'!$B$9, 1)*IF(AND(G107=""Не известно"", K107&gt;0),'Анализ'!$B$10,1)*IF(AND(G107=""Не известно"", J107&gt;0, K107=0),'Анализ'!$B$11,1)*IF(AND(G107=""Против попра"&amp;"вки"", L107&gt;1),'Анализ'!$B$12,1)*IF(O107&lt;&gt;"""",'Анализ'!$B$13,1)*IF(P107&lt;&gt;"""",'Анализ'!$B$14,1)*IF(Q107&lt;&gt;"""",'Анализ'!$B$15,1)*IF(R107&lt;&gt;"""",'Анализ'!$B$16,1)*IF(S107&lt;&gt;"""",'Анализ'!$B$17,1)*IF(T107&lt;&gt;"""",'Анализ'!$B$18,1)*IF(U107&lt;&gt;"""",'Анализ'!$B$19,1"&amp;")*IF(COUNTIF(N107:U107, ""MP"") &gt; 0, 'Анализ'!$B$20, 1)*IF(COUNTIF(N107:U107, ""P"") &gt; 0, 'Анализ'!$B$21, 1)"),2.016)</f>
        <v>2.016</v>
      </c>
      <c r="G107" s="18" t="str">
        <f t="shared" si="1"/>
        <v>Не известно</v>
      </c>
      <c r="H107" s="13">
        <f t="shared" si="2"/>
        <v>1</v>
      </c>
      <c r="I107" s="18">
        <f t="shared" si="3"/>
        <v>0</v>
      </c>
      <c r="J107" s="18">
        <f>COUNTIF('Отчеты'!D107:AC107, $J$1)</f>
        <v>1</v>
      </c>
      <c r="K107" s="18">
        <f>COUNTIF('Отчеты'!D107:AC107, $K$1)</f>
        <v>0</v>
      </c>
      <c r="L107" s="18">
        <f>COUNTIF('Отчеты'!D107:AC107, $L$1)</f>
        <v>0</v>
      </c>
      <c r="M107" s="18">
        <f>COUNTIF('Отчеты'!D107:AC107, $M$1)</f>
        <v>0</v>
      </c>
      <c r="N107" s="19"/>
      <c r="O107" s="19"/>
      <c r="P107" s="19"/>
      <c r="Q107" s="21" t="s">
        <v>78</v>
      </c>
      <c r="R107" s="19"/>
      <c r="S107" s="19"/>
      <c r="T107" s="19"/>
      <c r="U107" s="21" t="s">
        <v>78</v>
      </c>
      <c r="V107" s="20" t="s">
        <v>477</v>
      </c>
      <c r="W107" s="20" t="s">
        <v>52</v>
      </c>
      <c r="X107" s="9" t="s">
        <v>478</v>
      </c>
    </row>
    <row r="108">
      <c r="A108" s="18" t="s">
        <v>47</v>
      </c>
      <c r="B108" s="13" t="s">
        <v>431</v>
      </c>
      <c r="C108" s="14" t="s">
        <v>479</v>
      </c>
      <c r="D108" s="13"/>
      <c r="E108" s="13" t="s">
        <v>480</v>
      </c>
      <c r="F108" s="13">
        <f>IFERROR(__xludf.DUMMYFUNCTION("IF(A108=""Poslanec"",'Анализ'!$B$2,1)*IF(A108=""Senator"",'Анализ'!$B$3,1)*IF(A108=""Europoslanec"",'Анализ'!$B$4,1)*IF(A108=""Jiny politik"",'Анализ'!$B$5,1)*IF(COUNTIF('Анализ'!$C$6:$I$6, B108) = 0, 'Анализ'!$B$6, 1)*IF(B108=""BEZPP"", 'Анализ'!$B$7, 1)"&amp;"*IF(REGEXMATCH(D108, ""Praha""), 'Анализ'!$B$8, 1)*IF(COUNTIF('Анализ'!$C$9:$D$9, B108) &gt; 0, 'Анализ'!$B$9, 1)*IF(AND(G108=""Не известно"", K108&gt;0),'Анализ'!$B$10,1)*IF(AND(G108=""Не известно"", J108&gt;0, K108=0),'Анализ'!$B$11,1)*IF(AND(G108=""Против попра"&amp;"вки"", L108&gt;1),'Анализ'!$B$12,1)*IF(O108&lt;&gt;"""",'Анализ'!$B$13,1)*IF(P108&lt;&gt;"""",'Анализ'!$B$14,1)*IF(Q108&lt;&gt;"""",'Анализ'!$B$15,1)*IF(R108&lt;&gt;"""",'Анализ'!$B$16,1)*IF(S108&lt;&gt;"""",'Анализ'!$B$17,1)*IF(T108&lt;&gt;"""",'Анализ'!$B$18,1)*IF(U108&lt;&gt;"""",'Анализ'!$B$19,1"&amp;")*IF(COUNTIF(N108:U108, ""MP"") &gt; 0, 'Анализ'!$B$20, 1)*IF(COUNTIF(N108:U108, ""P"") &gt; 0, 'Анализ'!$B$21, 1)"),1.2)</f>
        <v>1.2</v>
      </c>
      <c r="G108" s="18" t="str">
        <f t="shared" si="1"/>
        <v>Не известно</v>
      </c>
      <c r="H108" s="13">
        <f t="shared" si="2"/>
        <v>1</v>
      </c>
      <c r="I108" s="18">
        <f t="shared" si="3"/>
        <v>0</v>
      </c>
      <c r="J108" s="18">
        <f>COUNTIF('Отчеты'!D108:AC108, $J$1)</f>
        <v>1</v>
      </c>
      <c r="K108" s="18">
        <f>COUNTIF('Отчеты'!D108:AC108, $K$1)</f>
        <v>0</v>
      </c>
      <c r="L108" s="18">
        <f>COUNTIF('Отчеты'!D108:AC108, $L$1)</f>
        <v>0</v>
      </c>
      <c r="M108" s="18">
        <f>COUNTIF('Отчеты'!D108:AC108, $M$1)</f>
        <v>0</v>
      </c>
      <c r="N108" s="19"/>
      <c r="O108" s="19"/>
      <c r="P108" s="19"/>
      <c r="Q108" s="19"/>
      <c r="R108" s="19"/>
      <c r="S108" s="19"/>
      <c r="T108" s="19"/>
      <c r="U108" s="19"/>
      <c r="V108" s="20" t="s">
        <v>481</v>
      </c>
      <c r="W108" s="20" t="s">
        <v>57</v>
      </c>
      <c r="X108" s="9" t="s">
        <v>482</v>
      </c>
    </row>
    <row r="109">
      <c r="A109" s="18" t="s">
        <v>47</v>
      </c>
      <c r="B109" s="13" t="s">
        <v>431</v>
      </c>
      <c r="C109" s="14" t="s">
        <v>483</v>
      </c>
      <c r="D109" s="13"/>
      <c r="E109" s="13" t="s">
        <v>484</v>
      </c>
      <c r="F109" s="13">
        <f>IFERROR(__xludf.DUMMYFUNCTION("IF(A109=""Poslanec"",'Анализ'!$B$2,1)*IF(A109=""Senator"",'Анализ'!$B$3,1)*IF(A109=""Europoslanec"",'Анализ'!$B$4,1)*IF(A109=""Jiny politik"",'Анализ'!$B$5,1)*IF(COUNTIF('Анализ'!$C$6:$I$6, B109) = 0, 'Анализ'!$B$6, 1)*IF(B109=""BEZPP"", 'Анализ'!$B$7, 1)"&amp;"*IF(REGEXMATCH(D109, ""Praha""), 'Анализ'!$B$8, 1)*IF(COUNTIF('Анализ'!$C$9:$D$9, B109) &gt; 0, 'Анализ'!$B$9, 1)*IF(AND(G109=""Не известно"", K109&gt;0),'Анализ'!$B$10,1)*IF(AND(G109=""Не известно"", J109&gt;0, K109=0),'Анализ'!$B$11,1)*IF(AND(G109=""Против попра"&amp;"вки"", L109&gt;1),'Анализ'!$B$12,1)*IF(O109&lt;&gt;"""",'Анализ'!$B$13,1)*IF(P109&lt;&gt;"""",'Анализ'!$B$14,1)*IF(Q109&lt;&gt;"""",'Анализ'!$B$15,1)*IF(R109&lt;&gt;"""",'Анализ'!$B$16,1)*IF(S109&lt;&gt;"""",'Анализ'!$B$17,1)*IF(T109&lt;&gt;"""",'Анализ'!$B$18,1)*IF(U109&lt;&gt;"""",'Анализ'!$B$19,1"&amp;")*IF(COUNTIF(N109:U109, ""MP"") &gt; 0, 'Анализ'!$B$20, 1)*IF(COUNTIF(N109:U109, ""P"") &gt; 0, 'Анализ'!$B$21, 1)"),1.2)</f>
        <v>1.2</v>
      </c>
      <c r="G109" s="18" t="str">
        <f t="shared" si="1"/>
        <v>Не известно</v>
      </c>
      <c r="H109" s="13">
        <f t="shared" si="2"/>
        <v>1</v>
      </c>
      <c r="I109" s="18">
        <f t="shared" si="3"/>
        <v>0</v>
      </c>
      <c r="J109" s="18">
        <f>COUNTIF('Отчеты'!D109:AC109, $J$1)</f>
        <v>1</v>
      </c>
      <c r="K109" s="18">
        <f>COUNTIF('Отчеты'!D109:AC109, $K$1)</f>
        <v>0</v>
      </c>
      <c r="L109" s="18">
        <f>COUNTIF('Отчеты'!D109:AC109, $L$1)</f>
        <v>0</v>
      </c>
      <c r="M109" s="18">
        <f>COUNTIF('Отчеты'!D109:AC109, $M$1)</f>
        <v>0</v>
      </c>
      <c r="N109" s="21" t="s">
        <v>78</v>
      </c>
      <c r="O109" s="19"/>
      <c r="P109" s="19"/>
      <c r="Q109" s="19"/>
      <c r="R109" s="19"/>
      <c r="S109" s="19"/>
      <c r="T109" s="19"/>
      <c r="U109" s="19"/>
      <c r="V109" s="20" t="s">
        <v>485</v>
      </c>
      <c r="W109" s="20" t="s">
        <v>57</v>
      </c>
      <c r="X109" s="9" t="s">
        <v>486</v>
      </c>
    </row>
    <row r="110">
      <c r="A110" s="18" t="s">
        <v>47</v>
      </c>
      <c r="B110" s="13" t="s">
        <v>431</v>
      </c>
      <c r="C110" s="14" t="s">
        <v>487</v>
      </c>
      <c r="D110" s="13"/>
      <c r="E110" s="13" t="s">
        <v>488</v>
      </c>
      <c r="F110" s="13">
        <f>IFERROR(__xludf.DUMMYFUNCTION("IF(A110=""Poslanec"",'Анализ'!$B$2,1)*IF(A110=""Senator"",'Анализ'!$B$3,1)*IF(A110=""Europoslanec"",'Анализ'!$B$4,1)*IF(A110=""Jiny politik"",'Анализ'!$B$5,1)*IF(COUNTIF('Анализ'!$C$6:$I$6, B110) = 0, 'Анализ'!$B$6, 1)*IF(B110=""BEZPP"", 'Анализ'!$B$7, 1)"&amp;"*IF(REGEXMATCH(D110, ""Praha""), 'Анализ'!$B$8, 1)*IF(COUNTIF('Анализ'!$C$9:$D$9, B110) &gt; 0, 'Анализ'!$B$9, 1)*IF(AND(G110=""Не известно"", K110&gt;0),'Анализ'!$B$10,1)*IF(AND(G110=""Не известно"", J110&gt;0, K110=0),'Анализ'!$B$11,1)*IF(AND(G110=""Против попра"&amp;"вки"", L110&gt;1),'Анализ'!$B$12,1)*IF(O110&lt;&gt;"""",'Анализ'!$B$13,1)*IF(P110&lt;&gt;"""",'Анализ'!$B$14,1)*IF(Q110&lt;&gt;"""",'Анализ'!$B$15,1)*IF(R110&lt;&gt;"""",'Анализ'!$B$16,1)*IF(S110&lt;&gt;"""",'Анализ'!$B$17,1)*IF(T110&lt;&gt;"""",'Анализ'!$B$18,1)*IF(U110&lt;&gt;"""",'Анализ'!$B$19,1"&amp;")*IF(COUNTIF(N110:U110, ""MP"") &gt; 0, 'Анализ'!$B$20, 1)*IF(COUNTIF(N110:U110, ""P"") &gt; 0, 'Анализ'!$B$21, 1)"),1.68)</f>
        <v>1.68</v>
      </c>
      <c r="G110" s="18" t="str">
        <f t="shared" si="1"/>
        <v>Не известно</v>
      </c>
      <c r="H110" s="13">
        <f t="shared" si="2"/>
        <v>1</v>
      </c>
      <c r="I110" s="18">
        <f t="shared" si="3"/>
        <v>0</v>
      </c>
      <c r="J110" s="18">
        <f>COUNTIF('Отчеты'!D110:AC110, $J$1)</f>
        <v>1</v>
      </c>
      <c r="K110" s="18">
        <f>COUNTIF('Отчеты'!D110:AC110, $K$1)</f>
        <v>0</v>
      </c>
      <c r="L110" s="18">
        <f>COUNTIF('Отчеты'!D110:AC110, $L$1)</f>
        <v>0</v>
      </c>
      <c r="M110" s="18">
        <f>COUNTIF('Отчеты'!D110:AC110, $M$1)</f>
        <v>0</v>
      </c>
      <c r="N110" s="19"/>
      <c r="O110" s="19"/>
      <c r="P110" s="19"/>
      <c r="Q110" s="21" t="s">
        <v>78</v>
      </c>
      <c r="R110" s="19"/>
      <c r="S110" s="19"/>
      <c r="T110" s="19"/>
      <c r="U110" s="19"/>
      <c r="V110" s="20" t="s">
        <v>489</v>
      </c>
      <c r="W110" s="20" t="s">
        <v>57</v>
      </c>
      <c r="X110" s="9" t="s">
        <v>490</v>
      </c>
    </row>
    <row r="111">
      <c r="A111" s="18" t="s">
        <v>47</v>
      </c>
      <c r="B111" s="13" t="s">
        <v>431</v>
      </c>
      <c r="C111" s="14" t="s">
        <v>491</v>
      </c>
      <c r="D111" s="13"/>
      <c r="E111" s="13" t="s">
        <v>492</v>
      </c>
      <c r="F111" s="13">
        <f>IFERROR(__xludf.DUMMYFUNCTION("IF(A111=""Poslanec"",'Анализ'!$B$2,1)*IF(A111=""Senator"",'Анализ'!$B$3,1)*IF(A111=""Europoslanec"",'Анализ'!$B$4,1)*IF(A111=""Jiny politik"",'Анализ'!$B$5,1)*IF(COUNTIF('Анализ'!$C$6:$I$6, B111) = 0, 'Анализ'!$B$6, 1)*IF(B111=""BEZPP"", 'Анализ'!$B$7, 1)"&amp;"*IF(REGEXMATCH(D111, ""Praha""), 'Анализ'!$B$8, 1)*IF(COUNTIF('Анализ'!$C$9:$D$9, B111) &gt; 0, 'Анализ'!$B$9, 1)*IF(AND(G111=""Не известно"", K111&gt;0),'Анализ'!$B$10,1)*IF(AND(G111=""Не известно"", J111&gt;0, K111=0),'Анализ'!$B$11,1)*IF(AND(G111=""Против попра"&amp;"вки"", L111&gt;1),'Анализ'!$B$12,1)*IF(O111&lt;&gt;"""",'Анализ'!$B$13,1)*IF(P111&lt;&gt;"""",'Анализ'!$B$14,1)*IF(Q111&lt;&gt;"""",'Анализ'!$B$15,1)*IF(R111&lt;&gt;"""",'Анализ'!$B$16,1)*IF(S111&lt;&gt;"""",'Анализ'!$B$17,1)*IF(T111&lt;&gt;"""",'Анализ'!$B$18,1)*IF(U111&lt;&gt;"""",'Анализ'!$B$19,1"&amp;")*IF(COUNTIF(N111:U111, ""MP"") &gt; 0, 'Анализ'!$B$20, 1)*IF(COUNTIF(N111:U111, ""P"") &gt; 0, 'Анализ'!$B$21, 1)"),5.0)</f>
        <v>5</v>
      </c>
      <c r="G111" s="18" t="str">
        <f t="shared" si="1"/>
        <v>Не известно</v>
      </c>
      <c r="H111" s="13">
        <f t="shared" si="2"/>
        <v>4</v>
      </c>
      <c r="I111" s="18">
        <f t="shared" si="3"/>
        <v>1</v>
      </c>
      <c r="J111" s="18">
        <f>COUNTIF('Отчеты'!D111:AC111, $J$1)</f>
        <v>3</v>
      </c>
      <c r="K111" s="18">
        <f>COUNTIF('Отчеты'!D111:AC111, $K$1)</f>
        <v>1</v>
      </c>
      <c r="L111" s="18">
        <f>COUNTIF('Отчеты'!D111:AC111, $L$1)</f>
        <v>0</v>
      </c>
      <c r="M111" s="18">
        <f>COUNTIF('Отчеты'!D111:AC111, $M$1)</f>
        <v>0</v>
      </c>
      <c r="N111" s="19"/>
      <c r="O111" s="19"/>
      <c r="P111" s="19"/>
      <c r="Q111" s="19"/>
      <c r="R111" s="19"/>
      <c r="S111" s="19"/>
      <c r="T111" s="19"/>
      <c r="U111" s="19"/>
      <c r="V111" s="20" t="s">
        <v>493</v>
      </c>
      <c r="W111" s="20" t="s">
        <v>57</v>
      </c>
      <c r="X111" s="9" t="s">
        <v>494</v>
      </c>
    </row>
    <row r="112">
      <c r="A112" s="18" t="s">
        <v>47</v>
      </c>
      <c r="B112" s="13" t="s">
        <v>431</v>
      </c>
      <c r="C112" s="14" t="s">
        <v>495</v>
      </c>
      <c r="D112" s="13"/>
      <c r="E112" s="13" t="s">
        <v>496</v>
      </c>
      <c r="F112" s="13">
        <f>IFERROR(__xludf.DUMMYFUNCTION("IF(A112=""Poslanec"",'Анализ'!$B$2,1)*IF(A112=""Senator"",'Анализ'!$B$3,1)*IF(A112=""Europoslanec"",'Анализ'!$B$4,1)*IF(A112=""Jiny politik"",'Анализ'!$B$5,1)*IF(COUNTIF('Анализ'!$C$6:$I$6, B112) = 0, 'Анализ'!$B$6, 1)*IF(B112=""BEZPP"", 'Анализ'!$B$7, 1)"&amp;"*IF(REGEXMATCH(D112, ""Praha""), 'Анализ'!$B$8, 1)*IF(COUNTIF('Анализ'!$C$9:$D$9, B112) &gt; 0, 'Анализ'!$B$9, 1)*IF(AND(G112=""Не известно"", K112&gt;0),'Анализ'!$B$10,1)*IF(AND(G112=""Не известно"", J112&gt;0, K112=0),'Анализ'!$B$11,1)*IF(AND(G112=""Против попра"&amp;"вки"", L112&gt;1),'Анализ'!$B$12,1)*IF(O112&lt;&gt;"""",'Анализ'!$B$13,1)*IF(P112&lt;&gt;"""",'Анализ'!$B$14,1)*IF(Q112&lt;&gt;"""",'Анализ'!$B$15,1)*IF(R112&lt;&gt;"""",'Анализ'!$B$16,1)*IF(S112&lt;&gt;"""",'Анализ'!$B$17,1)*IF(T112&lt;&gt;"""",'Анализ'!$B$18,1)*IF(U112&lt;&gt;"""",'Анализ'!$B$19,1"&amp;")*IF(COUNTIF(N112:U112, ""MP"") &gt; 0, 'Анализ'!$B$20, 1)*IF(COUNTIF(N112:U112, ""P"") &gt; 0, 'Анализ'!$B$21, 1)"),1.2)</f>
        <v>1.2</v>
      </c>
      <c r="G112" s="18" t="str">
        <f t="shared" si="1"/>
        <v>Не известно</v>
      </c>
      <c r="H112" s="13">
        <f t="shared" si="2"/>
        <v>1</v>
      </c>
      <c r="I112" s="18">
        <f t="shared" si="3"/>
        <v>0</v>
      </c>
      <c r="J112" s="18">
        <f>COUNTIF('Отчеты'!D112:AC112, $J$1)</f>
        <v>1</v>
      </c>
      <c r="K112" s="18">
        <f>COUNTIF('Отчеты'!D112:AC112, $K$1)</f>
        <v>0</v>
      </c>
      <c r="L112" s="18">
        <f>COUNTIF('Отчеты'!D112:AC112, $L$1)</f>
        <v>0</v>
      </c>
      <c r="M112" s="18">
        <f>COUNTIF('Отчеты'!D112:AC112, $M$1)</f>
        <v>0</v>
      </c>
      <c r="N112" s="19"/>
      <c r="O112" s="19"/>
      <c r="P112" s="19"/>
      <c r="Q112" s="19"/>
      <c r="R112" s="19"/>
      <c r="S112" s="19"/>
      <c r="T112" s="19"/>
      <c r="U112" s="19"/>
      <c r="V112" s="20" t="s">
        <v>497</v>
      </c>
      <c r="W112" s="20" t="s">
        <v>57</v>
      </c>
      <c r="X112" s="9" t="s">
        <v>498</v>
      </c>
    </row>
    <row r="113">
      <c r="A113" s="18" t="s">
        <v>47</v>
      </c>
      <c r="B113" s="13" t="s">
        <v>431</v>
      </c>
      <c r="C113" s="14" t="s">
        <v>499</v>
      </c>
      <c r="D113" s="13"/>
      <c r="E113" s="13" t="s">
        <v>500</v>
      </c>
      <c r="F113" s="13">
        <f>IFERROR(__xludf.DUMMYFUNCTION("IF(A113=""Poslanec"",'Анализ'!$B$2,1)*IF(A113=""Senator"",'Анализ'!$B$3,1)*IF(A113=""Europoslanec"",'Анализ'!$B$4,1)*IF(A113=""Jiny politik"",'Анализ'!$B$5,1)*IF(COUNTIF('Анализ'!$C$6:$I$6, B113) = 0, 'Анализ'!$B$6, 1)*IF(B113=""BEZPP"", 'Анализ'!$B$7, 1)"&amp;"*IF(REGEXMATCH(D113, ""Praha""), 'Анализ'!$B$8, 1)*IF(COUNTIF('Анализ'!$C$9:$D$9, B113) &gt; 0, 'Анализ'!$B$9, 1)*IF(AND(G113=""Не известно"", K113&gt;0),'Анализ'!$B$10,1)*IF(AND(G113=""Не известно"", J113&gt;0, K113=0),'Анализ'!$B$11,1)*IF(AND(G113=""Против попра"&amp;"вки"", L113&gt;1),'Анализ'!$B$12,1)*IF(O113&lt;&gt;"""",'Анализ'!$B$13,1)*IF(P113&lt;&gt;"""",'Анализ'!$B$14,1)*IF(Q113&lt;&gt;"""",'Анализ'!$B$15,1)*IF(R113&lt;&gt;"""",'Анализ'!$B$16,1)*IF(S113&lt;&gt;"""",'Анализ'!$B$17,1)*IF(T113&lt;&gt;"""",'Анализ'!$B$18,1)*IF(U113&lt;&gt;"""",'Анализ'!$B$19,1"&amp;")*IF(COUNTIF(N113:U113, ""MP"") &gt; 0, 'Анализ'!$B$20, 1)*IF(COUNTIF(N113:U113, ""P"") &gt; 0, 'Анализ'!$B$21, 1)"),1.2)</f>
        <v>1.2</v>
      </c>
      <c r="G113" s="18" t="str">
        <f t="shared" si="1"/>
        <v>Не известно</v>
      </c>
      <c r="H113" s="13">
        <f t="shared" si="2"/>
        <v>1</v>
      </c>
      <c r="I113" s="18">
        <f t="shared" si="3"/>
        <v>0</v>
      </c>
      <c r="J113" s="18">
        <f>COUNTIF('Отчеты'!D113:AC113, $J$1)</f>
        <v>1</v>
      </c>
      <c r="K113" s="18">
        <f>COUNTIF('Отчеты'!D113:AC113, $K$1)</f>
        <v>0</v>
      </c>
      <c r="L113" s="18">
        <f>COUNTIF('Отчеты'!D113:AC113, $L$1)</f>
        <v>0</v>
      </c>
      <c r="M113" s="18">
        <f>COUNTIF('Отчеты'!D113:AC113, $M$1)</f>
        <v>0</v>
      </c>
      <c r="N113" s="21" t="s">
        <v>78</v>
      </c>
      <c r="O113" s="19"/>
      <c r="P113" s="19"/>
      <c r="Q113" s="19"/>
      <c r="R113" s="19"/>
      <c r="S113" s="19"/>
      <c r="T113" s="19"/>
      <c r="U113" s="19"/>
      <c r="V113" s="20" t="s">
        <v>501</v>
      </c>
      <c r="W113" s="20" t="s">
        <v>57</v>
      </c>
      <c r="X113" s="9" t="s">
        <v>502</v>
      </c>
    </row>
    <row r="114">
      <c r="A114" s="18" t="s">
        <v>47</v>
      </c>
      <c r="B114" s="13" t="s">
        <v>431</v>
      </c>
      <c r="C114" s="14" t="s">
        <v>503</v>
      </c>
      <c r="D114" s="18" t="s">
        <v>168</v>
      </c>
      <c r="E114" s="13" t="s">
        <v>504</v>
      </c>
      <c r="F114" s="13">
        <f>IFERROR(__xludf.DUMMYFUNCTION("IF(A114=""Poslanec"",'Анализ'!$B$2,1)*IF(A114=""Senator"",'Анализ'!$B$3,1)*IF(A114=""Europoslanec"",'Анализ'!$B$4,1)*IF(A114=""Jiny politik"",'Анализ'!$B$5,1)*IF(COUNTIF('Анализ'!$C$6:$I$6, B114) = 0, 'Анализ'!$B$6, 1)*IF(B114=""BEZPP"", 'Анализ'!$B$7, 1)"&amp;"*IF(REGEXMATCH(D114, ""Praha""), 'Анализ'!$B$8, 1)*IF(COUNTIF('Анализ'!$C$9:$D$9, B114) &gt; 0, 'Анализ'!$B$9, 1)*IF(AND(G114=""Не известно"", K114&gt;0),'Анализ'!$B$10,1)*IF(AND(G114=""Не известно"", J114&gt;0, K114=0),'Анализ'!$B$11,1)*IF(AND(G114=""Против попра"&amp;"вки"", L114&gt;1),'Анализ'!$B$12,1)*IF(O114&lt;&gt;"""",'Анализ'!$B$13,1)*IF(P114&lt;&gt;"""",'Анализ'!$B$14,1)*IF(Q114&lt;&gt;"""",'Анализ'!$B$15,1)*IF(R114&lt;&gt;"""",'Анализ'!$B$16,1)*IF(S114&lt;&gt;"""",'Анализ'!$B$17,1)*IF(T114&lt;&gt;"""",'Анализ'!$B$18,1)*IF(U114&lt;&gt;"""",'Анализ'!$B$19,1"&amp;")*IF(COUNTIF(N114:U114, ""MP"") &gt; 0, 'Анализ'!$B$20, 1)*IF(COUNTIF(N114:U114, ""P"") &gt; 0, 'Анализ'!$B$21, 1)"),7.5)</f>
        <v>7.5</v>
      </c>
      <c r="G114" s="18" t="str">
        <f t="shared" si="1"/>
        <v>Не известно</v>
      </c>
      <c r="H114" s="13">
        <f t="shared" si="2"/>
        <v>3</v>
      </c>
      <c r="I114" s="18">
        <f t="shared" si="3"/>
        <v>1</v>
      </c>
      <c r="J114" s="18">
        <f>COUNTIF('Отчеты'!D114:AC114, $J$1)</f>
        <v>2</v>
      </c>
      <c r="K114" s="18">
        <f>COUNTIF('Отчеты'!D114:AC114, $K$1)</f>
        <v>1</v>
      </c>
      <c r="L114" s="18">
        <f>COUNTIF('Отчеты'!D114:AC114, $L$1)</f>
        <v>0</v>
      </c>
      <c r="M114" s="18">
        <f>COUNTIF('Отчеты'!D114:AC114, $M$1)</f>
        <v>0</v>
      </c>
      <c r="N114" s="19"/>
      <c r="O114" s="19"/>
      <c r="P114" s="19"/>
      <c r="Q114" s="19"/>
      <c r="R114" s="21" t="s">
        <v>78</v>
      </c>
      <c r="S114" s="19"/>
      <c r="T114" s="19"/>
      <c r="U114" s="19"/>
      <c r="V114" s="20" t="s">
        <v>505</v>
      </c>
      <c r="W114" s="20" t="s">
        <v>57</v>
      </c>
      <c r="X114" s="9" t="s">
        <v>506</v>
      </c>
    </row>
    <row r="115">
      <c r="A115" s="18" t="s">
        <v>47</v>
      </c>
      <c r="B115" s="13" t="s">
        <v>431</v>
      </c>
      <c r="C115" s="14" t="s">
        <v>507</v>
      </c>
      <c r="D115" s="13"/>
      <c r="E115" s="13" t="s">
        <v>508</v>
      </c>
      <c r="F115" s="13">
        <f>IFERROR(__xludf.DUMMYFUNCTION("IF(A115=""Poslanec"",'Анализ'!$B$2,1)*IF(A115=""Senator"",'Анализ'!$B$3,1)*IF(A115=""Europoslanec"",'Анализ'!$B$4,1)*IF(A115=""Jiny politik"",'Анализ'!$B$5,1)*IF(COUNTIF('Анализ'!$C$6:$I$6, B115) = 0, 'Анализ'!$B$6, 1)*IF(B115=""BEZPP"", 'Анализ'!$B$7, 1)"&amp;"*IF(REGEXMATCH(D115, ""Praha""), 'Анализ'!$B$8, 1)*IF(COUNTIF('Анализ'!$C$9:$D$9, B115) &gt; 0, 'Анализ'!$B$9, 1)*IF(AND(G115=""Не известно"", K115&gt;0),'Анализ'!$B$10,1)*IF(AND(G115=""Не известно"", J115&gt;0, K115=0),'Анализ'!$B$11,1)*IF(AND(G115=""Против попра"&amp;"вки"", L115&gt;1),'Анализ'!$B$12,1)*IF(O115&lt;&gt;"""",'Анализ'!$B$13,1)*IF(P115&lt;&gt;"""",'Анализ'!$B$14,1)*IF(Q115&lt;&gt;"""",'Анализ'!$B$15,1)*IF(R115&lt;&gt;"""",'Анализ'!$B$16,1)*IF(S115&lt;&gt;"""",'Анализ'!$B$17,1)*IF(T115&lt;&gt;"""",'Анализ'!$B$18,1)*IF(U115&lt;&gt;"""",'Анализ'!$B$19,1"&amp;")*IF(COUNTIF(N115:U115, ""MP"") &gt; 0, 'Анализ'!$B$20, 1)*IF(COUNTIF(N115:U115, ""P"") &gt; 0, 'Анализ'!$B$21, 1)"),1.2)</f>
        <v>1.2</v>
      </c>
      <c r="G115" s="18" t="str">
        <f t="shared" si="1"/>
        <v>Не известно</v>
      </c>
      <c r="H115" s="13">
        <f t="shared" si="2"/>
        <v>1</v>
      </c>
      <c r="I115" s="18">
        <f t="shared" si="3"/>
        <v>0</v>
      </c>
      <c r="J115" s="18">
        <f>COUNTIF('Отчеты'!D115:AC115, $J$1)</f>
        <v>1</v>
      </c>
      <c r="K115" s="18">
        <f>COUNTIF('Отчеты'!D115:AC115, $K$1)</f>
        <v>0</v>
      </c>
      <c r="L115" s="18">
        <f>COUNTIF('Отчеты'!D115:AC115, $L$1)</f>
        <v>0</v>
      </c>
      <c r="M115" s="18">
        <f>COUNTIF('Отчеты'!D115:AC115, $M$1)</f>
        <v>0</v>
      </c>
      <c r="N115" s="19"/>
      <c r="O115" s="19"/>
      <c r="P115" s="19"/>
      <c r="Q115" s="19"/>
      <c r="R115" s="19"/>
      <c r="S115" s="19"/>
      <c r="T115" s="19"/>
      <c r="U115" s="19"/>
      <c r="V115" s="20" t="s">
        <v>509</v>
      </c>
      <c r="W115" s="20" t="s">
        <v>57</v>
      </c>
      <c r="X115" s="9" t="s">
        <v>510</v>
      </c>
    </row>
    <row r="116">
      <c r="A116" s="18" t="s">
        <v>47</v>
      </c>
      <c r="B116" s="13" t="s">
        <v>431</v>
      </c>
      <c r="C116" s="14" t="s">
        <v>511</v>
      </c>
      <c r="D116" s="18" t="s">
        <v>168</v>
      </c>
      <c r="E116" s="13" t="s">
        <v>512</v>
      </c>
      <c r="F116" s="13">
        <f>IFERROR(__xludf.DUMMYFUNCTION("IF(A116=""Poslanec"",'Анализ'!$B$2,1)*IF(A116=""Senator"",'Анализ'!$B$3,1)*IF(A116=""Europoslanec"",'Анализ'!$B$4,1)*IF(A116=""Jiny politik"",'Анализ'!$B$5,1)*IF(COUNTIF('Анализ'!$C$6:$I$6, B116) = 0, 'Анализ'!$B$6, 1)*IF(B116=""BEZPP"", 'Анализ'!$B$7, 1)"&amp;"*IF(REGEXMATCH(D116, ""Praha""), 'Анализ'!$B$8, 1)*IF(COUNTIF('Анализ'!$C$9:$D$9, B116) &gt; 0, 'Анализ'!$B$9, 1)*IF(AND(G116=""Не известно"", K116&gt;0),'Анализ'!$B$10,1)*IF(AND(G116=""Не известно"", J116&gt;0, K116=0),'Анализ'!$B$11,1)*IF(AND(G116=""Против попра"&amp;"вки"", L116&gt;1),'Анализ'!$B$12,1)*IF(O116&lt;&gt;"""",'Анализ'!$B$13,1)*IF(P116&lt;&gt;"""",'Анализ'!$B$14,1)*IF(Q116&lt;&gt;"""",'Анализ'!$B$15,1)*IF(R116&lt;&gt;"""",'Анализ'!$B$16,1)*IF(S116&lt;&gt;"""",'Анализ'!$B$17,1)*IF(T116&lt;&gt;"""",'Анализ'!$B$18,1)*IF(U116&lt;&gt;"""",'Анализ'!$B$19,1"&amp;")*IF(COUNTIF(N116:U116, ""MP"") &gt; 0, 'Анализ'!$B$20, 1)*IF(COUNTIF(N116:U116, ""P"") &gt; 0, 'Анализ'!$B$21, 1)"),7.5)</f>
        <v>7.5</v>
      </c>
      <c r="G116" s="18" t="str">
        <f t="shared" si="1"/>
        <v>Не известно</v>
      </c>
      <c r="H116" s="13">
        <f t="shared" si="2"/>
        <v>3</v>
      </c>
      <c r="I116" s="18">
        <f t="shared" si="3"/>
        <v>1</v>
      </c>
      <c r="J116" s="18">
        <f>COUNTIF('Отчеты'!D116:AC116, $J$1)</f>
        <v>2</v>
      </c>
      <c r="K116" s="18">
        <f>COUNTIF('Отчеты'!D116:AC116, $K$1)</f>
        <v>1</v>
      </c>
      <c r="L116" s="18">
        <f>COUNTIF('Отчеты'!D116:AC116, $L$1)</f>
        <v>0</v>
      </c>
      <c r="M116" s="18">
        <f>COUNTIF('Отчеты'!D116:AC116, $M$1)</f>
        <v>0</v>
      </c>
      <c r="N116" s="19"/>
      <c r="O116" s="19"/>
      <c r="P116" s="19"/>
      <c r="Q116" s="19"/>
      <c r="R116" s="21" t="s">
        <v>78</v>
      </c>
      <c r="S116" s="19"/>
      <c r="T116" s="19"/>
      <c r="U116" s="19"/>
      <c r="V116" s="20" t="s">
        <v>513</v>
      </c>
      <c r="W116" s="20" t="s">
        <v>57</v>
      </c>
      <c r="X116" s="9" t="s">
        <v>514</v>
      </c>
    </row>
    <row r="117">
      <c r="A117" s="18" t="s">
        <v>47</v>
      </c>
      <c r="B117" s="13" t="s">
        <v>431</v>
      </c>
      <c r="C117" s="14" t="s">
        <v>515</v>
      </c>
      <c r="D117" s="13"/>
      <c r="E117" s="13" t="s">
        <v>516</v>
      </c>
      <c r="F117" s="13">
        <f>IFERROR(__xludf.DUMMYFUNCTION("IF(A117=""Poslanec"",'Анализ'!$B$2,1)*IF(A117=""Senator"",'Анализ'!$B$3,1)*IF(A117=""Europoslanec"",'Анализ'!$B$4,1)*IF(A117=""Jiny politik"",'Анализ'!$B$5,1)*IF(COUNTIF('Анализ'!$C$6:$I$6, B117) = 0, 'Анализ'!$B$6, 1)*IF(B117=""BEZPP"", 'Анализ'!$B$7, 1)"&amp;"*IF(REGEXMATCH(D117, ""Praha""), 'Анализ'!$B$8, 1)*IF(COUNTIF('Анализ'!$C$9:$D$9, B117) &gt; 0, 'Анализ'!$B$9, 1)*IF(AND(G117=""Не известно"", K117&gt;0),'Анализ'!$B$10,1)*IF(AND(G117=""Не известно"", J117&gt;0, K117=0),'Анализ'!$B$11,1)*IF(AND(G117=""Против попра"&amp;"вки"", L117&gt;1),'Анализ'!$B$12,1)*IF(O117&lt;&gt;"""",'Анализ'!$B$13,1)*IF(P117&lt;&gt;"""",'Анализ'!$B$14,1)*IF(Q117&lt;&gt;"""",'Анализ'!$B$15,1)*IF(R117&lt;&gt;"""",'Анализ'!$B$16,1)*IF(S117&lt;&gt;"""",'Анализ'!$B$17,1)*IF(T117&lt;&gt;"""",'Анализ'!$B$18,1)*IF(U117&lt;&gt;"""",'Анализ'!$B$19,1"&amp;")*IF(COUNTIF(N117:U117, ""MP"") &gt; 0, 'Анализ'!$B$20, 1)*IF(COUNTIF(N117:U117, ""P"") &gt; 0, 'Анализ'!$B$21, 1)"),1.2)</f>
        <v>1.2</v>
      </c>
      <c r="G117" s="18" t="str">
        <f t="shared" si="1"/>
        <v>Не известно</v>
      </c>
      <c r="H117" s="13">
        <f t="shared" si="2"/>
        <v>1</v>
      </c>
      <c r="I117" s="18">
        <f t="shared" si="3"/>
        <v>0</v>
      </c>
      <c r="J117" s="18">
        <f>COUNTIF('Отчеты'!D117:AC117, $J$1)</f>
        <v>1</v>
      </c>
      <c r="K117" s="18">
        <f>COUNTIF('Отчеты'!D117:AC117, $K$1)</f>
        <v>0</v>
      </c>
      <c r="L117" s="18">
        <f>COUNTIF('Отчеты'!D117:AC117, $L$1)</f>
        <v>0</v>
      </c>
      <c r="M117" s="18">
        <f>COUNTIF('Отчеты'!D117:AC117, $M$1)</f>
        <v>0</v>
      </c>
      <c r="N117" s="19"/>
      <c r="O117" s="19"/>
      <c r="P117" s="19"/>
      <c r="Q117" s="19"/>
      <c r="R117" s="19"/>
      <c r="S117" s="19"/>
      <c r="T117" s="19"/>
      <c r="U117" s="19"/>
      <c r="V117" s="20" t="s">
        <v>517</v>
      </c>
      <c r="W117" s="20" t="s">
        <v>57</v>
      </c>
      <c r="X117" s="9" t="s">
        <v>518</v>
      </c>
    </row>
    <row r="118">
      <c r="A118" s="18" t="s">
        <v>47</v>
      </c>
      <c r="B118" s="13" t="s">
        <v>431</v>
      </c>
      <c r="C118" s="14" t="s">
        <v>519</v>
      </c>
      <c r="D118" s="18" t="s">
        <v>168</v>
      </c>
      <c r="E118" s="13" t="s">
        <v>520</v>
      </c>
      <c r="F118" s="13">
        <f>IFERROR(__xludf.DUMMYFUNCTION("IF(A118=""Poslanec"",'Анализ'!$B$2,1)*IF(A118=""Senator"",'Анализ'!$B$3,1)*IF(A118=""Europoslanec"",'Анализ'!$B$4,1)*IF(A118=""Jiny politik"",'Анализ'!$B$5,1)*IF(COUNTIF('Анализ'!$C$6:$I$6, B118) = 0, 'Анализ'!$B$6, 1)*IF(B118=""BEZPP"", 'Анализ'!$B$7, 1)"&amp;"*IF(REGEXMATCH(D118, ""Praha""), 'Анализ'!$B$8, 1)*IF(COUNTIF('Анализ'!$C$9:$D$9, B118) &gt; 0, 'Анализ'!$B$9, 1)*IF(AND(G118=""Не известно"", K118&gt;0),'Анализ'!$B$10,1)*IF(AND(G118=""Не известно"", J118&gt;0, K118=0),'Анализ'!$B$11,1)*IF(AND(G118=""Против попра"&amp;"вки"", L118&gt;1),'Анализ'!$B$12,1)*IF(O118&lt;&gt;"""",'Анализ'!$B$13,1)*IF(P118&lt;&gt;"""",'Анализ'!$B$14,1)*IF(Q118&lt;&gt;"""",'Анализ'!$B$15,1)*IF(R118&lt;&gt;"""",'Анализ'!$B$16,1)*IF(S118&lt;&gt;"""",'Анализ'!$B$17,1)*IF(T118&lt;&gt;"""",'Анализ'!$B$18,1)*IF(U118&lt;&gt;"""",'Анализ'!$B$19,1"&amp;")*IF(COUNTIF(N118:U118, ""MP"") &gt; 0, 'Анализ'!$B$20, 1)*IF(COUNTIF(N118:U118, ""P"") &gt; 0, 'Анализ'!$B$21, 1)"),1.7999999999999998)</f>
        <v>1.8</v>
      </c>
      <c r="G118" s="18" t="str">
        <f t="shared" si="1"/>
        <v>Не известно</v>
      </c>
      <c r="H118" s="13">
        <f t="shared" si="2"/>
        <v>2</v>
      </c>
      <c r="I118" s="18">
        <f t="shared" si="3"/>
        <v>0</v>
      </c>
      <c r="J118" s="18">
        <f>COUNTIF('Отчеты'!D118:AC118, $J$1)</f>
        <v>2</v>
      </c>
      <c r="K118" s="18">
        <f>COUNTIF('Отчеты'!D118:AC118, $K$1)</f>
        <v>0</v>
      </c>
      <c r="L118" s="18">
        <f>COUNTIF('Отчеты'!D118:AC118, $L$1)</f>
        <v>0</v>
      </c>
      <c r="M118" s="18">
        <f>COUNTIF('Отчеты'!D118:AC118, $M$1)</f>
        <v>0</v>
      </c>
      <c r="N118" s="19"/>
      <c r="O118" s="19"/>
      <c r="P118" s="19"/>
      <c r="Q118" s="19"/>
      <c r="R118" s="21" t="s">
        <v>78</v>
      </c>
      <c r="S118" s="19"/>
      <c r="T118" s="19"/>
      <c r="U118" s="19"/>
      <c r="V118" s="20" t="s">
        <v>521</v>
      </c>
      <c r="W118" s="20" t="s">
        <v>57</v>
      </c>
      <c r="X118" s="9" t="s">
        <v>522</v>
      </c>
    </row>
    <row r="119">
      <c r="A119" s="18" t="s">
        <v>47</v>
      </c>
      <c r="B119" s="13" t="s">
        <v>431</v>
      </c>
      <c r="C119" s="14" t="s">
        <v>523</v>
      </c>
      <c r="D119" s="13"/>
      <c r="E119" s="13" t="s">
        <v>524</v>
      </c>
      <c r="F119" s="13">
        <f>IFERROR(__xludf.DUMMYFUNCTION("IF(A119=""Poslanec"",'Анализ'!$B$2,1)*IF(A119=""Senator"",'Анализ'!$B$3,1)*IF(A119=""Europoslanec"",'Анализ'!$B$4,1)*IF(A119=""Jiny politik"",'Анализ'!$B$5,1)*IF(COUNTIF('Анализ'!$C$6:$I$6, B119) = 0, 'Анализ'!$B$6, 1)*IF(B119=""BEZPP"", 'Анализ'!$B$7, 1)"&amp;"*IF(REGEXMATCH(D119, ""Praha""), 'Анализ'!$B$8, 1)*IF(COUNTIF('Анализ'!$C$9:$D$9, B119) &gt; 0, 'Анализ'!$B$9, 1)*IF(AND(G119=""Не известно"", K119&gt;0),'Анализ'!$B$10,1)*IF(AND(G119=""Не известно"", J119&gt;0, K119=0),'Анализ'!$B$11,1)*IF(AND(G119=""Против попра"&amp;"вки"", L119&gt;1),'Анализ'!$B$12,1)*IF(O119&lt;&gt;"""",'Анализ'!$B$13,1)*IF(P119&lt;&gt;"""",'Анализ'!$B$14,1)*IF(Q119&lt;&gt;"""",'Анализ'!$B$15,1)*IF(R119&lt;&gt;"""",'Анализ'!$B$16,1)*IF(S119&lt;&gt;"""",'Анализ'!$B$17,1)*IF(T119&lt;&gt;"""",'Анализ'!$B$18,1)*IF(U119&lt;&gt;"""",'Анализ'!$B$19,1"&amp;")*IF(COUNTIF(N119:U119, ""MP"") &gt; 0, 'Анализ'!$B$20, 1)*IF(COUNTIF(N119:U119, ""P"") &gt; 0, 'Анализ'!$B$21, 1)"),1.2)</f>
        <v>1.2</v>
      </c>
      <c r="G119" s="18" t="str">
        <f t="shared" si="1"/>
        <v>Не известно</v>
      </c>
      <c r="H119" s="13">
        <f t="shared" si="2"/>
        <v>1</v>
      </c>
      <c r="I119" s="18">
        <f t="shared" si="3"/>
        <v>0</v>
      </c>
      <c r="J119" s="18">
        <f>COUNTIF('Отчеты'!D119:AC119, $J$1)</f>
        <v>1</v>
      </c>
      <c r="K119" s="18">
        <f>COUNTIF('Отчеты'!D119:AC119, $K$1)</f>
        <v>0</v>
      </c>
      <c r="L119" s="18">
        <f>COUNTIF('Отчеты'!D119:AC119, $L$1)</f>
        <v>0</v>
      </c>
      <c r="M119" s="18">
        <f>COUNTIF('Отчеты'!D119:AC119, $M$1)</f>
        <v>0</v>
      </c>
      <c r="N119" s="19"/>
      <c r="O119" s="19"/>
      <c r="P119" s="19"/>
      <c r="Q119" s="19"/>
      <c r="R119" s="19"/>
      <c r="S119" s="19"/>
      <c r="T119" s="19"/>
      <c r="U119" s="19"/>
      <c r="V119" s="20" t="s">
        <v>525</v>
      </c>
      <c r="W119" s="20" t="s">
        <v>57</v>
      </c>
      <c r="X119" s="9" t="s">
        <v>526</v>
      </c>
    </row>
    <row r="120">
      <c r="A120" s="18" t="s">
        <v>47</v>
      </c>
      <c r="B120" s="13" t="s">
        <v>431</v>
      </c>
      <c r="C120" s="14" t="s">
        <v>527</v>
      </c>
      <c r="D120" s="13"/>
      <c r="E120" s="13" t="s">
        <v>528</v>
      </c>
      <c r="F120" s="13">
        <f>IFERROR(__xludf.DUMMYFUNCTION("IF(A120=""Poslanec"",'Анализ'!$B$2,1)*IF(A120=""Senator"",'Анализ'!$B$3,1)*IF(A120=""Europoslanec"",'Анализ'!$B$4,1)*IF(A120=""Jiny politik"",'Анализ'!$B$5,1)*IF(COUNTIF('Анализ'!$C$6:$I$6, B120) = 0, 'Анализ'!$B$6, 1)*IF(B120=""BEZPP"", 'Анализ'!$B$7, 1)"&amp;"*IF(REGEXMATCH(D120, ""Praha""), 'Анализ'!$B$8, 1)*IF(COUNTIF('Анализ'!$C$9:$D$9, B120) &gt; 0, 'Анализ'!$B$9, 1)*IF(AND(G120=""Не известно"", K120&gt;0),'Анализ'!$B$10,1)*IF(AND(G120=""Не известно"", J120&gt;0, K120=0),'Анализ'!$B$11,1)*IF(AND(G120=""Против попра"&amp;"вки"", L120&gt;1),'Анализ'!$B$12,1)*IF(O120&lt;&gt;"""",'Анализ'!$B$13,1)*IF(P120&lt;&gt;"""",'Анализ'!$B$14,1)*IF(Q120&lt;&gt;"""",'Анализ'!$B$15,1)*IF(R120&lt;&gt;"""",'Анализ'!$B$16,1)*IF(S120&lt;&gt;"""",'Анализ'!$B$17,1)*IF(T120&lt;&gt;"""",'Анализ'!$B$18,1)*IF(U120&lt;&gt;"""",'Анализ'!$B$19,1"&amp;")*IF(COUNTIF(N120:U120, ""MP"") &gt; 0, 'Анализ'!$B$20, 1)*IF(COUNTIF(N120:U120, ""P"") &gt; 0, 'Анализ'!$B$21, 1)"),5.0)</f>
        <v>5</v>
      </c>
      <c r="G120" s="18" t="str">
        <f t="shared" si="1"/>
        <v>Не известно</v>
      </c>
      <c r="H120" s="13">
        <f t="shared" si="2"/>
        <v>3</v>
      </c>
      <c r="I120" s="18">
        <f t="shared" si="3"/>
        <v>1</v>
      </c>
      <c r="J120" s="18">
        <f>COUNTIF('Отчеты'!D120:AC120, $J$1)</f>
        <v>2</v>
      </c>
      <c r="K120" s="18">
        <f>COUNTIF('Отчеты'!D120:AC120, $K$1)</f>
        <v>1</v>
      </c>
      <c r="L120" s="18">
        <f>COUNTIF('Отчеты'!D120:AC120, $L$1)</f>
        <v>0</v>
      </c>
      <c r="M120" s="18">
        <f>COUNTIF('Отчеты'!D120:AC120, $M$1)</f>
        <v>0</v>
      </c>
      <c r="N120" s="19"/>
      <c r="O120" s="19"/>
      <c r="P120" s="19"/>
      <c r="Q120" s="19"/>
      <c r="R120" s="19"/>
      <c r="S120" s="19"/>
      <c r="T120" s="19"/>
      <c r="U120" s="19"/>
      <c r="V120" s="20" t="s">
        <v>529</v>
      </c>
      <c r="W120" s="20" t="s">
        <v>52</v>
      </c>
      <c r="X120" s="9" t="s">
        <v>530</v>
      </c>
    </row>
    <row r="121">
      <c r="A121" s="18" t="s">
        <v>47</v>
      </c>
      <c r="B121" s="13" t="s">
        <v>431</v>
      </c>
      <c r="C121" s="14" t="s">
        <v>531</v>
      </c>
      <c r="D121" s="13"/>
      <c r="E121" s="13" t="s">
        <v>532</v>
      </c>
      <c r="F121" s="13">
        <f>IFERROR(__xludf.DUMMYFUNCTION("IF(A121=""Poslanec"",'Анализ'!$B$2,1)*IF(A121=""Senator"",'Анализ'!$B$3,1)*IF(A121=""Europoslanec"",'Анализ'!$B$4,1)*IF(A121=""Jiny politik"",'Анализ'!$B$5,1)*IF(COUNTIF('Анализ'!$C$6:$I$6, B121) = 0, 'Анализ'!$B$6, 1)*IF(B121=""BEZPP"", 'Анализ'!$B$7, 1)"&amp;"*IF(REGEXMATCH(D121, ""Praha""), 'Анализ'!$B$8, 1)*IF(COUNTIF('Анализ'!$C$9:$D$9, B121) &gt; 0, 'Анализ'!$B$9, 1)*IF(AND(G121=""Не известно"", K121&gt;0),'Анализ'!$B$10,1)*IF(AND(G121=""Не известно"", J121&gt;0, K121=0),'Анализ'!$B$11,1)*IF(AND(G121=""Против попра"&amp;"вки"", L121&gt;1),'Анализ'!$B$12,1)*IF(O121&lt;&gt;"""",'Анализ'!$B$13,1)*IF(P121&lt;&gt;"""",'Анализ'!$B$14,1)*IF(Q121&lt;&gt;"""",'Анализ'!$B$15,1)*IF(R121&lt;&gt;"""",'Анализ'!$B$16,1)*IF(S121&lt;&gt;"""",'Анализ'!$B$17,1)*IF(T121&lt;&gt;"""",'Анализ'!$B$18,1)*IF(U121&lt;&gt;"""",'Анализ'!$B$19,1"&amp;")*IF(COUNTIF(N121:U121, ""MP"") &gt; 0, 'Анализ'!$B$20, 1)*IF(COUNTIF(N121:U121, ""P"") &gt; 0, 'Анализ'!$B$21, 1)"),5.0)</f>
        <v>5</v>
      </c>
      <c r="G121" s="18" t="str">
        <f t="shared" si="1"/>
        <v>Не известно</v>
      </c>
      <c r="H121" s="13">
        <f t="shared" si="2"/>
        <v>3</v>
      </c>
      <c r="I121" s="18">
        <f t="shared" si="3"/>
        <v>1</v>
      </c>
      <c r="J121" s="18">
        <f>COUNTIF('Отчеты'!D121:AC121, $J$1)</f>
        <v>2</v>
      </c>
      <c r="K121" s="18">
        <f>COUNTIF('Отчеты'!D121:AC121, $K$1)</f>
        <v>1</v>
      </c>
      <c r="L121" s="18">
        <f>COUNTIF('Отчеты'!D121:AC121, $L$1)</f>
        <v>0</v>
      </c>
      <c r="M121" s="18">
        <f>COUNTIF('Отчеты'!D121:AC121, $M$1)</f>
        <v>0</v>
      </c>
      <c r="N121" s="19"/>
      <c r="O121" s="19"/>
      <c r="P121" s="19"/>
      <c r="Q121" s="19"/>
      <c r="R121" s="19"/>
      <c r="S121" s="19"/>
      <c r="T121" s="19"/>
      <c r="U121" s="19"/>
      <c r="V121" s="20" t="s">
        <v>533</v>
      </c>
      <c r="W121" s="20" t="s">
        <v>57</v>
      </c>
      <c r="X121" s="9" t="s">
        <v>534</v>
      </c>
    </row>
    <row r="122">
      <c r="A122" s="18" t="s">
        <v>47</v>
      </c>
      <c r="B122" s="13" t="s">
        <v>431</v>
      </c>
      <c r="C122" s="14" t="s">
        <v>535</v>
      </c>
      <c r="D122" s="13"/>
      <c r="E122" s="13" t="s">
        <v>536</v>
      </c>
      <c r="F122" s="13">
        <f>IFERROR(__xludf.DUMMYFUNCTION("IF(A122=""Poslanec"",'Анализ'!$B$2,1)*IF(A122=""Senator"",'Анализ'!$B$3,1)*IF(A122=""Europoslanec"",'Анализ'!$B$4,1)*IF(A122=""Jiny politik"",'Анализ'!$B$5,1)*IF(COUNTIF('Анализ'!$C$6:$I$6, B122) = 0, 'Анализ'!$B$6, 1)*IF(B122=""BEZPP"", 'Анализ'!$B$7, 1)"&amp;"*IF(REGEXMATCH(D122, ""Praha""), 'Анализ'!$B$8, 1)*IF(COUNTIF('Анализ'!$C$9:$D$9, B122) &gt; 0, 'Анализ'!$B$9, 1)*IF(AND(G122=""Не известно"", K122&gt;0),'Анализ'!$B$10,1)*IF(AND(G122=""Не известно"", J122&gt;0, K122=0),'Анализ'!$B$11,1)*IF(AND(G122=""Против попра"&amp;"вки"", L122&gt;1),'Анализ'!$B$12,1)*IF(O122&lt;&gt;"""",'Анализ'!$B$13,1)*IF(P122&lt;&gt;"""",'Анализ'!$B$14,1)*IF(Q122&lt;&gt;"""",'Анализ'!$B$15,1)*IF(R122&lt;&gt;"""",'Анализ'!$B$16,1)*IF(S122&lt;&gt;"""",'Анализ'!$B$17,1)*IF(T122&lt;&gt;"""",'Анализ'!$B$18,1)*IF(U122&lt;&gt;"""",'Анализ'!$B$19,1"&amp;")*IF(COUNTIF(N122:U122, ""MP"") &gt; 0, 'Анализ'!$B$20, 1)*IF(COUNTIF(N122:U122, ""P"") &gt; 0, 'Анализ'!$B$21, 1)"),1.2)</f>
        <v>1.2</v>
      </c>
      <c r="G122" s="18" t="str">
        <f t="shared" si="1"/>
        <v>Не известно</v>
      </c>
      <c r="H122" s="13">
        <f t="shared" si="2"/>
        <v>1</v>
      </c>
      <c r="I122" s="18">
        <f t="shared" si="3"/>
        <v>0</v>
      </c>
      <c r="J122" s="18">
        <f>COUNTIF('Отчеты'!D122:AC122, $J$1)</f>
        <v>1</v>
      </c>
      <c r="K122" s="18">
        <f>COUNTIF('Отчеты'!D122:AC122, $K$1)</f>
        <v>0</v>
      </c>
      <c r="L122" s="18">
        <f>COUNTIF('Отчеты'!D122:AC122, $L$1)</f>
        <v>0</v>
      </c>
      <c r="M122" s="18">
        <f>COUNTIF('Отчеты'!D122:AC122, $M$1)</f>
        <v>0</v>
      </c>
      <c r="N122" s="19"/>
      <c r="O122" s="19"/>
      <c r="P122" s="19"/>
      <c r="Q122" s="19"/>
      <c r="R122" s="19"/>
      <c r="S122" s="19"/>
      <c r="T122" s="19"/>
      <c r="U122" s="19"/>
      <c r="V122" s="20" t="s">
        <v>537</v>
      </c>
      <c r="W122" s="20" t="s">
        <v>57</v>
      </c>
      <c r="X122" s="9" t="s">
        <v>538</v>
      </c>
    </row>
    <row r="123">
      <c r="A123" s="18" t="s">
        <v>47</v>
      </c>
      <c r="B123" s="13" t="s">
        <v>431</v>
      </c>
      <c r="C123" s="14" t="s">
        <v>539</v>
      </c>
      <c r="D123" s="13"/>
      <c r="E123" s="13" t="s">
        <v>540</v>
      </c>
      <c r="F123" s="13">
        <f>IFERROR(__xludf.DUMMYFUNCTION("IF(A123=""Poslanec"",'Анализ'!$B$2,1)*IF(A123=""Senator"",'Анализ'!$B$3,1)*IF(A123=""Europoslanec"",'Анализ'!$B$4,1)*IF(A123=""Jiny politik"",'Анализ'!$B$5,1)*IF(COUNTIF('Анализ'!$C$6:$I$6, B123) = 0, 'Анализ'!$B$6, 1)*IF(B123=""BEZPP"", 'Анализ'!$B$7, 1)"&amp;"*IF(REGEXMATCH(D123, ""Praha""), 'Анализ'!$B$8, 1)*IF(COUNTIF('Анализ'!$C$9:$D$9, B123) &gt; 0, 'Анализ'!$B$9, 1)*IF(AND(G123=""Не известно"", K123&gt;0),'Анализ'!$B$10,1)*IF(AND(G123=""Не известно"", J123&gt;0, K123=0),'Анализ'!$B$11,1)*IF(AND(G123=""Против попра"&amp;"вки"", L123&gt;1),'Анализ'!$B$12,1)*IF(O123&lt;&gt;"""",'Анализ'!$B$13,1)*IF(P123&lt;&gt;"""",'Анализ'!$B$14,1)*IF(Q123&lt;&gt;"""",'Анализ'!$B$15,1)*IF(R123&lt;&gt;"""",'Анализ'!$B$16,1)*IF(S123&lt;&gt;"""",'Анализ'!$B$17,1)*IF(T123&lt;&gt;"""",'Анализ'!$B$18,1)*IF(U123&lt;&gt;"""",'Анализ'!$B$19,1"&amp;")*IF(COUNTIF(N123:U123, ""MP"") &gt; 0, 'Анализ'!$B$20, 1)*IF(COUNTIF(N123:U123, ""P"") &gt; 0, 'Анализ'!$B$21, 1)"),1.68)</f>
        <v>1.68</v>
      </c>
      <c r="G123" s="18" t="str">
        <f t="shared" si="1"/>
        <v>Не известно</v>
      </c>
      <c r="H123" s="13">
        <f t="shared" si="2"/>
        <v>1</v>
      </c>
      <c r="I123" s="18">
        <f t="shared" si="3"/>
        <v>0</v>
      </c>
      <c r="J123" s="18">
        <f>COUNTIF('Отчеты'!D123:AC123, $J$1)</f>
        <v>1</v>
      </c>
      <c r="K123" s="18">
        <f>COUNTIF('Отчеты'!D123:AC123, $K$1)</f>
        <v>0</v>
      </c>
      <c r="L123" s="18">
        <f>COUNTIF('Отчеты'!D123:AC123, $L$1)</f>
        <v>0</v>
      </c>
      <c r="M123" s="18">
        <f>COUNTIF('Отчеты'!D123:AC123, $M$1)</f>
        <v>0</v>
      </c>
      <c r="N123" s="19"/>
      <c r="O123" s="19"/>
      <c r="P123" s="19"/>
      <c r="Q123" s="21" t="s">
        <v>78</v>
      </c>
      <c r="R123" s="19"/>
      <c r="S123" s="19"/>
      <c r="T123" s="19"/>
      <c r="U123" s="19"/>
      <c r="V123" s="20" t="s">
        <v>541</v>
      </c>
      <c r="W123" s="20" t="s">
        <v>57</v>
      </c>
      <c r="X123" s="9" t="s">
        <v>542</v>
      </c>
    </row>
    <row r="124">
      <c r="A124" s="18" t="s">
        <v>47</v>
      </c>
      <c r="B124" s="13" t="s">
        <v>431</v>
      </c>
      <c r="C124" s="14" t="s">
        <v>543</v>
      </c>
      <c r="D124" s="13"/>
      <c r="E124" s="13" t="s">
        <v>544</v>
      </c>
      <c r="F124" s="13">
        <f>IFERROR(__xludf.DUMMYFUNCTION("IF(A124=""Poslanec"",'Анализ'!$B$2,1)*IF(A124=""Senator"",'Анализ'!$B$3,1)*IF(A124=""Europoslanec"",'Анализ'!$B$4,1)*IF(A124=""Jiny politik"",'Анализ'!$B$5,1)*IF(COUNTIF('Анализ'!$C$6:$I$6, B124) = 0, 'Анализ'!$B$6, 1)*IF(B124=""BEZPP"", 'Анализ'!$B$7, 1)"&amp;"*IF(REGEXMATCH(D124, ""Praha""), 'Анализ'!$B$8, 1)*IF(COUNTIF('Анализ'!$C$9:$D$9, B124) &gt; 0, 'Анализ'!$B$9, 1)*IF(AND(G124=""Не известно"", K124&gt;0),'Анализ'!$B$10,1)*IF(AND(G124=""Не известно"", J124&gt;0, K124=0),'Анализ'!$B$11,1)*IF(AND(G124=""Против попра"&amp;"вки"", L124&gt;1),'Анализ'!$B$12,1)*IF(O124&lt;&gt;"""",'Анализ'!$B$13,1)*IF(P124&lt;&gt;"""",'Анализ'!$B$14,1)*IF(Q124&lt;&gt;"""",'Анализ'!$B$15,1)*IF(R124&lt;&gt;"""",'Анализ'!$B$16,1)*IF(S124&lt;&gt;"""",'Анализ'!$B$17,1)*IF(T124&lt;&gt;"""",'Анализ'!$B$18,1)*IF(U124&lt;&gt;"""",'Анализ'!$B$19,1"&amp;")*IF(COUNTIF(N124:U124, ""MP"") &gt; 0, 'Анализ'!$B$20, 1)*IF(COUNTIF(N124:U124, ""P"") &gt; 0, 'Анализ'!$B$21, 1)"),5.0)</f>
        <v>5</v>
      </c>
      <c r="G124" s="18" t="str">
        <f t="shared" si="1"/>
        <v>Не известно</v>
      </c>
      <c r="H124" s="13">
        <f t="shared" si="2"/>
        <v>4</v>
      </c>
      <c r="I124" s="18">
        <f t="shared" si="3"/>
        <v>1</v>
      </c>
      <c r="J124" s="18">
        <f>COUNTIF('Отчеты'!D124:AC124, $J$1)</f>
        <v>3</v>
      </c>
      <c r="K124" s="18">
        <f>COUNTIF('Отчеты'!D124:AC124, $K$1)</f>
        <v>1</v>
      </c>
      <c r="L124" s="18">
        <f>COUNTIF('Отчеты'!D124:AC124, $L$1)</f>
        <v>0</v>
      </c>
      <c r="M124" s="18">
        <f>COUNTIF('Отчеты'!D124:AC124, $M$1)</f>
        <v>0</v>
      </c>
      <c r="N124" s="19"/>
      <c r="O124" s="19"/>
      <c r="P124" s="19"/>
      <c r="Q124" s="19"/>
      <c r="R124" s="19"/>
      <c r="S124" s="19"/>
      <c r="T124" s="19"/>
      <c r="U124" s="19"/>
      <c r="V124" s="20" t="s">
        <v>545</v>
      </c>
      <c r="W124" s="20" t="s">
        <v>57</v>
      </c>
      <c r="X124" s="9" t="s">
        <v>546</v>
      </c>
    </row>
    <row r="125">
      <c r="A125" s="18" t="s">
        <v>47</v>
      </c>
      <c r="B125" s="13" t="s">
        <v>431</v>
      </c>
      <c r="C125" s="14" t="s">
        <v>547</v>
      </c>
      <c r="D125" s="13"/>
      <c r="E125" s="13" t="s">
        <v>548</v>
      </c>
      <c r="F125" s="13">
        <f>IFERROR(__xludf.DUMMYFUNCTION("IF(A125=""Poslanec"",'Анализ'!$B$2,1)*IF(A125=""Senator"",'Анализ'!$B$3,1)*IF(A125=""Europoslanec"",'Анализ'!$B$4,1)*IF(A125=""Jiny politik"",'Анализ'!$B$5,1)*IF(COUNTIF('Анализ'!$C$6:$I$6, B125) = 0, 'Анализ'!$B$6, 1)*IF(B125=""BEZPP"", 'Анализ'!$B$7, 1)"&amp;"*IF(REGEXMATCH(D125, ""Praha""), 'Анализ'!$B$8, 1)*IF(COUNTIF('Анализ'!$C$9:$D$9, B125) &gt; 0, 'Анализ'!$B$9, 1)*IF(AND(G125=""Не известно"", K125&gt;0),'Анализ'!$B$10,1)*IF(AND(G125=""Не известно"", J125&gt;0, K125=0),'Анализ'!$B$11,1)*IF(AND(G125=""Против попра"&amp;"вки"", L125&gt;1),'Анализ'!$B$12,1)*IF(O125&lt;&gt;"""",'Анализ'!$B$13,1)*IF(P125&lt;&gt;"""",'Анализ'!$B$14,1)*IF(Q125&lt;&gt;"""",'Анализ'!$B$15,1)*IF(R125&lt;&gt;"""",'Анализ'!$B$16,1)*IF(S125&lt;&gt;"""",'Анализ'!$B$17,1)*IF(T125&lt;&gt;"""",'Анализ'!$B$18,1)*IF(U125&lt;&gt;"""",'Анализ'!$B$19,1"&amp;")*IF(COUNTIF(N125:U125, ""MP"") &gt; 0, 'Анализ'!$B$20, 1)*IF(COUNTIF(N125:U125, ""P"") &gt; 0, 'Анализ'!$B$21, 1)"),1.2)</f>
        <v>1.2</v>
      </c>
      <c r="G125" s="18" t="str">
        <f t="shared" si="1"/>
        <v>Не известно</v>
      </c>
      <c r="H125" s="13">
        <f t="shared" si="2"/>
        <v>1</v>
      </c>
      <c r="I125" s="18">
        <f t="shared" si="3"/>
        <v>0</v>
      </c>
      <c r="J125" s="18">
        <f>COUNTIF('Отчеты'!D125:AC125, $J$1)</f>
        <v>1</v>
      </c>
      <c r="K125" s="18">
        <f>COUNTIF('Отчеты'!D125:AC125, $K$1)</f>
        <v>0</v>
      </c>
      <c r="L125" s="18">
        <f>COUNTIF('Отчеты'!D125:AC125, $L$1)</f>
        <v>0</v>
      </c>
      <c r="M125" s="18">
        <f>COUNTIF('Отчеты'!D125:AC125, $M$1)</f>
        <v>0</v>
      </c>
      <c r="N125" s="19"/>
      <c r="O125" s="19"/>
      <c r="P125" s="19"/>
      <c r="Q125" s="19"/>
      <c r="R125" s="19"/>
      <c r="S125" s="19"/>
      <c r="T125" s="19"/>
      <c r="U125" s="19"/>
      <c r="V125" s="20" t="s">
        <v>549</v>
      </c>
      <c r="W125" s="20" t="s">
        <v>57</v>
      </c>
      <c r="X125" s="9" t="s">
        <v>550</v>
      </c>
    </row>
    <row r="126">
      <c r="A126" s="18" t="s">
        <v>47</v>
      </c>
      <c r="B126" s="13" t="s">
        <v>431</v>
      </c>
      <c r="C126" s="14" t="s">
        <v>551</v>
      </c>
      <c r="D126" s="13"/>
      <c r="E126" s="13" t="s">
        <v>552</v>
      </c>
      <c r="F126" s="13">
        <f>IFERROR(__xludf.DUMMYFUNCTION("IF(A126=""Poslanec"",'Анализ'!$B$2,1)*IF(A126=""Senator"",'Анализ'!$B$3,1)*IF(A126=""Europoslanec"",'Анализ'!$B$4,1)*IF(A126=""Jiny politik"",'Анализ'!$B$5,1)*IF(COUNTIF('Анализ'!$C$6:$I$6, B126) = 0, 'Анализ'!$B$6, 1)*IF(B126=""BEZPP"", 'Анализ'!$B$7, 1)"&amp;"*IF(REGEXMATCH(D126, ""Praha""), 'Анализ'!$B$8, 1)*IF(COUNTIF('Анализ'!$C$9:$D$9, B126) &gt; 0, 'Анализ'!$B$9, 1)*IF(AND(G126=""Не известно"", K126&gt;0),'Анализ'!$B$10,1)*IF(AND(G126=""Не известно"", J126&gt;0, K126=0),'Анализ'!$B$11,1)*IF(AND(G126=""Против попра"&amp;"вки"", L126&gt;1),'Анализ'!$B$12,1)*IF(O126&lt;&gt;"""",'Анализ'!$B$13,1)*IF(P126&lt;&gt;"""",'Анализ'!$B$14,1)*IF(Q126&lt;&gt;"""",'Анализ'!$B$15,1)*IF(R126&lt;&gt;"""",'Анализ'!$B$16,1)*IF(S126&lt;&gt;"""",'Анализ'!$B$17,1)*IF(T126&lt;&gt;"""",'Анализ'!$B$18,1)*IF(U126&lt;&gt;"""",'Анализ'!$B$19,1"&amp;")*IF(COUNTIF(N126:U126, ""MP"") &gt; 0, 'Анализ'!$B$20, 1)*IF(COUNTIF(N126:U126, ""P"") &gt; 0, 'Анализ'!$B$21, 1)"),1.2)</f>
        <v>1.2</v>
      </c>
      <c r="G126" s="18" t="str">
        <f t="shared" si="1"/>
        <v>Не известно</v>
      </c>
      <c r="H126" s="13">
        <f t="shared" si="2"/>
        <v>1</v>
      </c>
      <c r="I126" s="18">
        <f t="shared" si="3"/>
        <v>0</v>
      </c>
      <c r="J126" s="18">
        <f>COUNTIF('Отчеты'!D126:AC126, $J$1)</f>
        <v>1</v>
      </c>
      <c r="K126" s="18">
        <f>COUNTIF('Отчеты'!D126:AC126, $K$1)</f>
        <v>0</v>
      </c>
      <c r="L126" s="18">
        <f>COUNTIF('Отчеты'!D126:AC126, $L$1)</f>
        <v>0</v>
      </c>
      <c r="M126" s="18">
        <f>COUNTIF('Отчеты'!D126:AC126, $M$1)</f>
        <v>0</v>
      </c>
      <c r="N126" s="19"/>
      <c r="O126" s="19"/>
      <c r="P126" s="19"/>
      <c r="Q126" s="19"/>
      <c r="R126" s="19"/>
      <c r="S126" s="19"/>
      <c r="T126" s="19"/>
      <c r="U126" s="19"/>
      <c r="V126" s="20" t="s">
        <v>553</v>
      </c>
      <c r="W126" s="20" t="s">
        <v>57</v>
      </c>
      <c r="X126" s="9" t="s">
        <v>554</v>
      </c>
    </row>
    <row r="127">
      <c r="A127" s="18" t="s">
        <v>47</v>
      </c>
      <c r="B127" s="13" t="s">
        <v>431</v>
      </c>
      <c r="C127" s="14" t="s">
        <v>555</v>
      </c>
      <c r="D127" s="13"/>
      <c r="E127" s="13" t="s">
        <v>556</v>
      </c>
      <c r="F127" s="13">
        <f>IFERROR(__xludf.DUMMYFUNCTION("IF(A127=""Poslanec"",'Анализ'!$B$2,1)*IF(A127=""Senator"",'Анализ'!$B$3,1)*IF(A127=""Europoslanec"",'Анализ'!$B$4,1)*IF(A127=""Jiny politik"",'Анализ'!$B$5,1)*IF(COUNTIF('Анализ'!$C$6:$I$6, B127) = 0, 'Анализ'!$B$6, 1)*IF(B127=""BEZPP"", 'Анализ'!$B$7, 1)"&amp;"*IF(REGEXMATCH(D127, ""Praha""), 'Анализ'!$B$8, 1)*IF(COUNTIF('Анализ'!$C$9:$D$9, B127) &gt; 0, 'Анализ'!$B$9, 1)*IF(AND(G127=""Не известно"", K127&gt;0),'Анализ'!$B$10,1)*IF(AND(G127=""Не известно"", J127&gt;0, K127=0),'Анализ'!$B$11,1)*IF(AND(G127=""Против попра"&amp;"вки"", L127&gt;1),'Анализ'!$B$12,1)*IF(O127&lt;&gt;"""",'Анализ'!$B$13,1)*IF(P127&lt;&gt;"""",'Анализ'!$B$14,1)*IF(Q127&lt;&gt;"""",'Анализ'!$B$15,1)*IF(R127&lt;&gt;"""",'Анализ'!$B$16,1)*IF(S127&lt;&gt;"""",'Анализ'!$B$17,1)*IF(T127&lt;&gt;"""",'Анализ'!$B$18,1)*IF(U127&lt;&gt;"""",'Анализ'!$B$19,1"&amp;")*IF(COUNTIF(N127:U127, ""MP"") &gt; 0, 'Анализ'!$B$20, 1)*IF(COUNTIF(N127:U127, ""P"") &gt; 0, 'Анализ'!$B$21, 1)"),1.2)</f>
        <v>1.2</v>
      </c>
      <c r="G127" s="18" t="str">
        <f t="shared" si="1"/>
        <v>Не известно</v>
      </c>
      <c r="H127" s="13">
        <f t="shared" si="2"/>
        <v>1</v>
      </c>
      <c r="I127" s="18">
        <f t="shared" si="3"/>
        <v>0</v>
      </c>
      <c r="J127" s="18">
        <f>COUNTIF('Отчеты'!D127:AC127, $J$1)</f>
        <v>1</v>
      </c>
      <c r="K127" s="18">
        <f>COUNTIF('Отчеты'!D127:AC127, $K$1)</f>
        <v>0</v>
      </c>
      <c r="L127" s="18">
        <f>COUNTIF('Отчеты'!D127:AC127, $L$1)</f>
        <v>0</v>
      </c>
      <c r="M127" s="18">
        <f>COUNTIF('Отчеты'!D127:AC127, $M$1)</f>
        <v>0</v>
      </c>
      <c r="N127" s="19"/>
      <c r="O127" s="19"/>
      <c r="P127" s="19"/>
      <c r="Q127" s="19"/>
      <c r="R127" s="19"/>
      <c r="S127" s="19"/>
      <c r="T127" s="19"/>
      <c r="U127" s="19"/>
      <c r="V127" s="20" t="s">
        <v>557</v>
      </c>
      <c r="W127" s="20" t="s">
        <v>57</v>
      </c>
      <c r="X127" s="9" t="s">
        <v>558</v>
      </c>
    </row>
    <row r="128">
      <c r="A128" s="18" t="s">
        <v>47</v>
      </c>
      <c r="B128" s="13" t="s">
        <v>431</v>
      </c>
      <c r="C128" s="14" t="s">
        <v>559</v>
      </c>
      <c r="D128" s="13"/>
      <c r="E128" s="13" t="s">
        <v>560</v>
      </c>
      <c r="F128" s="13">
        <f>IFERROR(__xludf.DUMMYFUNCTION("IF(A128=""Poslanec"",'Анализ'!$B$2,1)*IF(A128=""Senator"",'Анализ'!$B$3,1)*IF(A128=""Europoslanec"",'Анализ'!$B$4,1)*IF(A128=""Jiny politik"",'Анализ'!$B$5,1)*IF(COUNTIF('Анализ'!$C$6:$I$6, B128) = 0, 'Анализ'!$B$6, 1)*IF(B128=""BEZPP"", 'Анализ'!$B$7, 1)"&amp;"*IF(REGEXMATCH(D128, ""Praha""), 'Анализ'!$B$8, 1)*IF(COUNTIF('Анализ'!$C$9:$D$9, B128) &gt; 0, 'Анализ'!$B$9, 1)*IF(AND(G128=""Не известно"", K128&gt;0),'Анализ'!$B$10,1)*IF(AND(G128=""Не известно"", J128&gt;0, K128=0),'Анализ'!$B$11,1)*IF(AND(G128=""Против попра"&amp;"вки"", L128&gt;1),'Анализ'!$B$12,1)*IF(O128&lt;&gt;"""",'Анализ'!$B$13,1)*IF(P128&lt;&gt;"""",'Анализ'!$B$14,1)*IF(Q128&lt;&gt;"""",'Анализ'!$B$15,1)*IF(R128&lt;&gt;"""",'Анализ'!$B$16,1)*IF(S128&lt;&gt;"""",'Анализ'!$B$17,1)*IF(T128&lt;&gt;"""",'Анализ'!$B$18,1)*IF(U128&lt;&gt;"""",'Анализ'!$B$19,1"&amp;")*IF(COUNTIF(N128:U128, ""MP"") &gt; 0, 'Анализ'!$B$20, 1)*IF(COUNTIF(N128:U128, ""P"") &gt; 0, 'Анализ'!$B$21, 1)"),1.2)</f>
        <v>1.2</v>
      </c>
      <c r="G128" s="18" t="str">
        <f t="shared" si="1"/>
        <v>Не известно</v>
      </c>
      <c r="H128" s="13">
        <f t="shared" si="2"/>
        <v>1</v>
      </c>
      <c r="I128" s="18">
        <f t="shared" si="3"/>
        <v>0</v>
      </c>
      <c r="J128" s="18">
        <f>COUNTIF('Отчеты'!D128:AC128, $J$1)</f>
        <v>1</v>
      </c>
      <c r="K128" s="18">
        <f>COUNTIF('Отчеты'!D128:AC128, $K$1)</f>
        <v>0</v>
      </c>
      <c r="L128" s="18">
        <f>COUNTIF('Отчеты'!D128:AC128, $L$1)</f>
        <v>0</v>
      </c>
      <c r="M128" s="18">
        <f>COUNTIF('Отчеты'!D128:AC128, $M$1)</f>
        <v>0</v>
      </c>
      <c r="N128" s="21" t="s">
        <v>78</v>
      </c>
      <c r="O128" s="19"/>
      <c r="P128" s="19"/>
      <c r="Q128" s="19"/>
      <c r="R128" s="19"/>
      <c r="S128" s="19"/>
      <c r="T128" s="19"/>
      <c r="U128" s="19"/>
      <c r="V128" s="20" t="s">
        <v>561</v>
      </c>
      <c r="W128" s="20" t="s">
        <v>52</v>
      </c>
      <c r="X128" s="9" t="s">
        <v>562</v>
      </c>
    </row>
    <row r="129">
      <c r="A129" s="18" t="s">
        <v>47</v>
      </c>
      <c r="B129" s="13" t="s">
        <v>431</v>
      </c>
      <c r="C129" s="14" t="s">
        <v>563</v>
      </c>
      <c r="D129" s="18" t="s">
        <v>564</v>
      </c>
      <c r="E129" s="13" t="s">
        <v>565</v>
      </c>
      <c r="F129" s="13">
        <f>IFERROR(__xludf.DUMMYFUNCTION("IF(A129=""Poslanec"",'Анализ'!$B$2,1)*IF(A129=""Senator"",'Анализ'!$B$3,1)*IF(A129=""Europoslanec"",'Анализ'!$B$4,1)*IF(A129=""Jiny politik"",'Анализ'!$B$5,1)*IF(COUNTIF('Анализ'!$C$6:$I$6, B129) = 0, 'Анализ'!$B$6, 1)*IF(B129=""BEZPP"", 'Анализ'!$B$7, 1)"&amp;"*IF(REGEXMATCH(D129, ""Praha""), 'Анализ'!$B$8, 1)*IF(COUNTIF('Анализ'!$C$9:$D$9, B129) &gt; 0, 'Анализ'!$B$9, 1)*IF(AND(G129=""Не известно"", K129&gt;0),'Анализ'!$B$10,1)*IF(AND(G129=""Не известно"", J129&gt;0, K129=0),'Анализ'!$B$11,1)*IF(AND(G129=""Против попра"&amp;"вки"", L129&gt;1),'Анализ'!$B$12,1)*IF(O129&lt;&gt;"""",'Анализ'!$B$13,1)*IF(P129&lt;&gt;"""",'Анализ'!$B$14,1)*IF(Q129&lt;&gt;"""",'Анализ'!$B$15,1)*IF(R129&lt;&gt;"""",'Анализ'!$B$16,1)*IF(S129&lt;&gt;"""",'Анализ'!$B$17,1)*IF(T129&lt;&gt;"""",'Анализ'!$B$18,1)*IF(U129&lt;&gt;"""",'Анализ'!$B$19,1"&amp;")*IF(COUNTIF(N129:U129, ""MP"") &gt; 0, 'Анализ'!$B$20, 1)*IF(COUNTIF(N129:U129, ""P"") &gt; 0, 'Анализ'!$B$21, 1)"),2.1599999999999997)</f>
        <v>2.16</v>
      </c>
      <c r="G129" s="18" t="str">
        <f t="shared" si="1"/>
        <v>Не известно</v>
      </c>
      <c r="H129" s="13">
        <f t="shared" si="2"/>
        <v>2</v>
      </c>
      <c r="I129" s="18">
        <f t="shared" si="3"/>
        <v>0</v>
      </c>
      <c r="J129" s="18">
        <f>COUNTIF('Отчеты'!D129:AC129, $J$1)</f>
        <v>2</v>
      </c>
      <c r="K129" s="18">
        <f>COUNTIF('Отчеты'!D129:AC129, $K$1)</f>
        <v>0</v>
      </c>
      <c r="L129" s="18">
        <f>COUNTIF('Отчеты'!D129:AC129, $L$1)</f>
        <v>0</v>
      </c>
      <c r="M129" s="18">
        <f>COUNTIF('Отчеты'!D129:AC129, $M$1)</f>
        <v>0</v>
      </c>
      <c r="N129" s="19"/>
      <c r="O129" s="19"/>
      <c r="P129" s="19"/>
      <c r="Q129" s="19"/>
      <c r="R129" s="21" t="s">
        <v>83</v>
      </c>
      <c r="S129" s="19"/>
      <c r="T129" s="19"/>
      <c r="U129" s="19"/>
      <c r="V129" s="20" t="s">
        <v>566</v>
      </c>
      <c r="W129" s="20" t="s">
        <v>57</v>
      </c>
      <c r="X129" s="9" t="s">
        <v>567</v>
      </c>
    </row>
    <row r="130">
      <c r="A130" s="18" t="s">
        <v>47</v>
      </c>
      <c r="B130" s="18" t="s">
        <v>48</v>
      </c>
      <c r="C130" s="14" t="s">
        <v>568</v>
      </c>
      <c r="D130" s="13"/>
      <c r="E130" s="13" t="s">
        <v>569</v>
      </c>
      <c r="F130" s="13">
        <f>IFERROR(__xludf.DUMMYFUNCTION("IF(A130=""Poslanec"",'Анализ'!$B$2,1)*IF(A130=""Senator"",'Анализ'!$B$3,1)*IF(A130=""Europoslanec"",'Анализ'!$B$4,1)*IF(A130=""Jiny politik"",'Анализ'!$B$5,1)*IF(COUNTIF('Анализ'!$C$6:$I$6, B130) = 0, 'Анализ'!$B$6, 1)*IF(B130=""BEZPP"", 'Анализ'!$B$7, 1)"&amp;"*IF(REGEXMATCH(D130, ""Praha""), 'Анализ'!$B$8, 1)*IF(COUNTIF('Анализ'!$C$9:$D$9, B130) &gt; 0, 'Анализ'!$B$9, 1)*IF(AND(G130=""Не известно"", K130&gt;0),'Анализ'!$B$10,1)*IF(AND(G130=""Не известно"", J130&gt;0, K130=0),'Анализ'!$B$11,1)*IF(AND(G130=""Против попра"&amp;"вки"", L130&gt;1),'Анализ'!$B$12,1)*IF(O130&lt;&gt;"""",'Анализ'!$B$13,1)*IF(P130&lt;&gt;"""",'Анализ'!$B$14,1)*IF(Q130&lt;&gt;"""",'Анализ'!$B$15,1)*IF(R130&lt;&gt;"""",'Анализ'!$B$16,1)*IF(S130&lt;&gt;"""",'Анализ'!$B$17,1)*IF(T130&lt;&gt;"""",'Анализ'!$B$18,1)*IF(U130&lt;&gt;"""",'Анализ'!$B$19,1"&amp;")*IF(COUNTIF(N130:U130, ""MP"") &gt; 0, 'Анализ'!$B$20, 1)*IF(COUNTIF(N130:U130, ""P"") &gt; 0, 'Анализ'!$B$21, 1)"),3.0)</f>
        <v>3</v>
      </c>
      <c r="G130" s="18" t="str">
        <f t="shared" si="1"/>
        <v>Не известно</v>
      </c>
      <c r="H130" s="13">
        <f t="shared" si="2"/>
        <v>2</v>
      </c>
      <c r="I130" s="18">
        <f t="shared" si="3"/>
        <v>1</v>
      </c>
      <c r="J130" s="18">
        <f>COUNTIF('Отчеты'!D130:AC130, $J$1)</f>
        <v>1</v>
      </c>
      <c r="K130" s="18">
        <f>COUNTIF('Отчеты'!D130:AC130, $K$1)</f>
        <v>1</v>
      </c>
      <c r="L130" s="18">
        <f>COUNTIF('Отчеты'!D130:AC130, $L$1)</f>
        <v>0</v>
      </c>
      <c r="M130" s="18">
        <f>COUNTIF('Отчеты'!D130:AC130, $M$1)</f>
        <v>0</v>
      </c>
      <c r="N130" s="19"/>
      <c r="O130" s="19"/>
      <c r="P130" s="19"/>
      <c r="Q130" s="19"/>
      <c r="R130" s="19"/>
      <c r="S130" s="19"/>
      <c r="T130" s="19"/>
      <c r="U130" s="19"/>
      <c r="V130" s="20" t="s">
        <v>570</v>
      </c>
      <c r="W130" s="20" t="s">
        <v>57</v>
      </c>
      <c r="X130" s="9" t="s">
        <v>571</v>
      </c>
    </row>
    <row r="131">
      <c r="A131" s="18" t="s">
        <v>47</v>
      </c>
      <c r="B131" s="13" t="s">
        <v>572</v>
      </c>
      <c r="C131" s="14" t="s">
        <v>573</v>
      </c>
      <c r="D131" s="13"/>
      <c r="E131" s="13" t="s">
        <v>574</v>
      </c>
      <c r="F131" s="13">
        <f>IFERROR(__xludf.DUMMYFUNCTION("IF(A131=""Poslanec"",'Анализ'!$B$2,1)*IF(A131=""Senator"",'Анализ'!$B$3,1)*IF(A131=""Europoslanec"",'Анализ'!$B$4,1)*IF(A131=""Jiny politik"",'Анализ'!$B$5,1)*IF(COUNTIF('Анализ'!$C$6:$I$6, B131) = 0, 'Анализ'!$B$6, 1)*IF(B131=""BEZPP"", 'Анализ'!$B$7, 1)"&amp;"*IF(REGEXMATCH(D131, ""Praha""), 'Анализ'!$B$8, 1)*IF(COUNTIF('Анализ'!$C$9:$D$9, B131) &gt; 0, 'Анализ'!$B$9, 1)*IF(AND(G131=""Не известно"", K131&gt;0),'Анализ'!$B$10,1)*IF(AND(G131=""Не известно"", J131&gt;0, K131=0),'Анализ'!$B$11,1)*IF(AND(G131=""Против попра"&amp;"вки"", L131&gt;1),'Анализ'!$B$12,1)*IF(O131&lt;&gt;"""",'Анализ'!$B$13,1)*IF(P131&lt;&gt;"""",'Анализ'!$B$14,1)*IF(Q131&lt;&gt;"""",'Анализ'!$B$15,1)*IF(R131&lt;&gt;"""",'Анализ'!$B$16,1)*IF(S131&lt;&gt;"""",'Анализ'!$B$17,1)*IF(T131&lt;&gt;"""",'Анализ'!$B$18,1)*IF(U131&lt;&gt;"""",'Анализ'!$B$19,1"&amp;")*IF(COUNTIF(N131:U131, ""MP"") &gt; 0, 'Анализ'!$B$20, 1)*IF(COUNTIF(N131:U131, ""P"") &gt; 0, 'Анализ'!$B$21, 1)"),5.0)</f>
        <v>5</v>
      </c>
      <c r="G131" s="18" t="str">
        <f t="shared" si="1"/>
        <v>Не известно</v>
      </c>
      <c r="H131" s="13">
        <f t="shared" si="2"/>
        <v>4</v>
      </c>
      <c r="I131" s="18">
        <f t="shared" si="3"/>
        <v>1</v>
      </c>
      <c r="J131" s="18">
        <f>COUNTIF('Отчеты'!D131:AC131, $J$1)</f>
        <v>3</v>
      </c>
      <c r="K131" s="18">
        <f>COUNTIF('Отчеты'!D131:AC131, $K$1)</f>
        <v>1</v>
      </c>
      <c r="L131" s="18">
        <f>COUNTIF('Отчеты'!D131:AC131, $L$1)</f>
        <v>0</v>
      </c>
      <c r="M131" s="18">
        <f>COUNTIF('Отчеты'!D131:AC131, $M$1)</f>
        <v>0</v>
      </c>
      <c r="N131" s="19"/>
      <c r="O131" s="19"/>
      <c r="P131" s="19"/>
      <c r="Q131" s="19"/>
      <c r="R131" s="19"/>
      <c r="S131" s="19"/>
      <c r="T131" s="19"/>
      <c r="U131" s="19"/>
      <c r="V131" s="20" t="s">
        <v>575</v>
      </c>
      <c r="W131" s="20" t="s">
        <v>57</v>
      </c>
      <c r="X131" s="9" t="s">
        <v>576</v>
      </c>
    </row>
    <row r="132">
      <c r="A132" s="18" t="s">
        <v>47</v>
      </c>
      <c r="B132" s="13" t="s">
        <v>572</v>
      </c>
      <c r="C132" s="14" t="s">
        <v>577</v>
      </c>
      <c r="D132" s="13"/>
      <c r="E132" s="13" t="s">
        <v>578</v>
      </c>
      <c r="F132" s="13">
        <f>IFERROR(__xludf.DUMMYFUNCTION("IF(A132=""Poslanec"",'Анализ'!$B$2,1)*IF(A132=""Senator"",'Анализ'!$B$3,1)*IF(A132=""Europoslanec"",'Анализ'!$B$4,1)*IF(A132=""Jiny politik"",'Анализ'!$B$5,1)*IF(COUNTIF('Анализ'!$C$6:$I$6, B132) = 0, 'Анализ'!$B$6, 1)*IF(B132=""BEZPP"", 'Анализ'!$B$7, 1)"&amp;"*IF(REGEXMATCH(D132, ""Praha""), 'Анализ'!$B$8, 1)*IF(COUNTIF('Анализ'!$C$9:$D$9, B132) &gt; 0, 'Анализ'!$B$9, 1)*IF(AND(G132=""Не известно"", K132&gt;0),'Анализ'!$B$10,1)*IF(AND(G132=""Не известно"", J132&gt;0, K132=0),'Анализ'!$B$11,1)*IF(AND(G132=""Против попра"&amp;"вки"", L132&gt;1),'Анализ'!$B$12,1)*IF(O132&lt;&gt;"""",'Анализ'!$B$13,1)*IF(P132&lt;&gt;"""",'Анализ'!$B$14,1)*IF(Q132&lt;&gt;"""",'Анализ'!$B$15,1)*IF(R132&lt;&gt;"""",'Анализ'!$B$16,1)*IF(S132&lt;&gt;"""",'Анализ'!$B$17,1)*IF(T132&lt;&gt;"""",'Анализ'!$B$18,1)*IF(U132&lt;&gt;"""",'Анализ'!$B$19,1"&amp;")*IF(COUNTIF(N132:U132, ""MP"") &gt; 0, 'Анализ'!$B$20, 1)*IF(COUNTIF(N132:U132, ""P"") &gt; 0, 'Анализ'!$B$21, 1)"),1.0)</f>
        <v>1</v>
      </c>
      <c r="G132" s="18" t="str">
        <f t="shared" si="1"/>
        <v>Против поправки</v>
      </c>
      <c r="H132" s="13">
        <f t="shared" si="2"/>
        <v>1</v>
      </c>
      <c r="I132" s="18">
        <f t="shared" si="3"/>
        <v>1</v>
      </c>
      <c r="J132" s="18">
        <f>COUNTIF('Отчеты'!D132:AC132, $J$1)</f>
        <v>0</v>
      </c>
      <c r="K132" s="18">
        <f>COUNTIF('Отчеты'!D132:AC132, $K$1)</f>
        <v>0</v>
      </c>
      <c r="L132" s="18">
        <f>COUNTIF('Отчеты'!D132:AC132, $L$1)</f>
        <v>1</v>
      </c>
      <c r="M132" s="18">
        <f>COUNTIF('Отчеты'!D132:AC132, $M$1)</f>
        <v>0</v>
      </c>
      <c r="N132" s="19"/>
      <c r="O132" s="19"/>
      <c r="P132" s="19"/>
      <c r="Q132" s="19"/>
      <c r="R132" s="19"/>
      <c r="S132" s="19"/>
      <c r="T132" s="19"/>
      <c r="U132" s="19"/>
      <c r="V132" s="20" t="s">
        <v>579</v>
      </c>
      <c r="W132" s="20" t="s">
        <v>52</v>
      </c>
      <c r="X132" s="9" t="s">
        <v>580</v>
      </c>
    </row>
    <row r="133">
      <c r="A133" s="18" t="s">
        <v>47</v>
      </c>
      <c r="B133" s="13" t="s">
        <v>572</v>
      </c>
      <c r="C133" s="4" t="s">
        <v>581</v>
      </c>
      <c r="D133" s="13"/>
      <c r="E133" s="13" t="s">
        <v>582</v>
      </c>
      <c r="F133" s="13">
        <f>IFERROR(__xludf.DUMMYFUNCTION("IF(A133=""Poslanec"",'Анализ'!$B$2,1)*IF(A133=""Senator"",'Анализ'!$B$3,1)*IF(A133=""Europoslanec"",'Анализ'!$B$4,1)*IF(A133=""Jiny politik"",'Анализ'!$B$5,1)*IF(COUNTIF('Анализ'!$C$6:$I$6, B133) = 0, 'Анализ'!$B$6, 1)*IF(B133=""BEZPP"", 'Анализ'!$B$7, 1)"&amp;"*IF(REGEXMATCH(D133, ""Praha""), 'Анализ'!$B$8, 1)*IF(COUNTIF('Анализ'!$C$9:$D$9, B133) &gt; 0, 'Анализ'!$B$9, 1)*IF(AND(G133=""Не известно"", K133&gt;0),'Анализ'!$B$10,1)*IF(AND(G133=""Не известно"", J133&gt;0, K133=0),'Анализ'!$B$11,1)*IF(AND(G133=""Против попра"&amp;"вки"", L133&gt;1),'Анализ'!$B$12,1)*IF(O133&lt;&gt;"""",'Анализ'!$B$13,1)*IF(P133&lt;&gt;"""",'Анализ'!$B$14,1)*IF(Q133&lt;&gt;"""",'Анализ'!$B$15,1)*IF(R133&lt;&gt;"""",'Анализ'!$B$16,1)*IF(S133&lt;&gt;"""",'Анализ'!$B$17,1)*IF(T133&lt;&gt;"""",'Анализ'!$B$18,1)*IF(U133&lt;&gt;"""",'Анализ'!$B$19,1"&amp;")*IF(COUNTIF(N133:U133, ""MP"") &gt; 0, 'Анализ'!$B$20, 1)*IF(COUNTIF(N133:U133, ""P"") &gt; 0, 'Анализ'!$B$21, 1)"),1.848)</f>
        <v>1.848</v>
      </c>
      <c r="G133" s="18" t="str">
        <f t="shared" si="1"/>
        <v>Не известно</v>
      </c>
      <c r="H133" s="13">
        <f t="shared" si="2"/>
        <v>1</v>
      </c>
      <c r="I133" s="18">
        <f t="shared" si="3"/>
        <v>0</v>
      </c>
      <c r="J133" s="18">
        <f>COUNTIF('Отчеты'!D133:AC133, $J$1)</f>
        <v>1</v>
      </c>
      <c r="K133" s="18">
        <f>COUNTIF('Отчеты'!D133:AC133, $K$1)</f>
        <v>0</v>
      </c>
      <c r="L133" s="18">
        <f>COUNTIF('Отчеты'!D133:AC133, $L$1)</f>
        <v>0</v>
      </c>
      <c r="M133" s="18">
        <f>COUNTIF('Отчеты'!D133:AC133, $M$1)</f>
        <v>0</v>
      </c>
      <c r="N133" s="19"/>
      <c r="O133" s="19"/>
      <c r="P133" s="19"/>
      <c r="Q133" s="21" t="s">
        <v>156</v>
      </c>
      <c r="R133" s="19"/>
      <c r="S133" s="19"/>
      <c r="T133" s="19"/>
      <c r="U133" s="19"/>
      <c r="V133" s="20" t="s">
        <v>581</v>
      </c>
      <c r="W133" s="20" t="s">
        <v>57</v>
      </c>
      <c r="X133" s="9" t="s">
        <v>583</v>
      </c>
    </row>
    <row r="134">
      <c r="A134" s="18" t="s">
        <v>47</v>
      </c>
      <c r="B134" s="13" t="s">
        <v>572</v>
      </c>
      <c r="C134" s="14" t="s">
        <v>584</v>
      </c>
      <c r="D134" s="13"/>
      <c r="E134" s="13" t="s">
        <v>585</v>
      </c>
      <c r="F134" s="13">
        <f>IFERROR(__xludf.DUMMYFUNCTION("IF(A134=""Poslanec"",'Анализ'!$B$2,1)*IF(A134=""Senator"",'Анализ'!$B$3,1)*IF(A134=""Europoslanec"",'Анализ'!$B$4,1)*IF(A134=""Jiny politik"",'Анализ'!$B$5,1)*IF(COUNTIF('Анализ'!$C$6:$I$6, B134) = 0, 'Анализ'!$B$6, 1)*IF(B134=""BEZPP"", 'Анализ'!$B$7, 1)"&amp;"*IF(REGEXMATCH(D134, ""Praha""), 'Анализ'!$B$8, 1)*IF(COUNTIF('Анализ'!$C$9:$D$9, B134) &gt; 0, 'Анализ'!$B$9, 1)*IF(AND(G134=""Не известно"", K134&gt;0),'Анализ'!$B$10,1)*IF(AND(G134=""Не известно"", J134&gt;0, K134=0),'Анализ'!$B$11,1)*IF(AND(G134=""Против попра"&amp;"вки"", L134&gt;1),'Анализ'!$B$12,1)*IF(O134&lt;&gt;"""",'Анализ'!$B$13,1)*IF(P134&lt;&gt;"""",'Анализ'!$B$14,1)*IF(Q134&lt;&gt;"""",'Анализ'!$B$15,1)*IF(R134&lt;&gt;"""",'Анализ'!$B$16,1)*IF(S134&lt;&gt;"""",'Анализ'!$B$17,1)*IF(T134&lt;&gt;"""",'Анализ'!$B$18,1)*IF(U134&lt;&gt;"""",'Анализ'!$B$19,1"&amp;")*IF(COUNTIF(N134:U134, ""MP"") &gt; 0, 'Анализ'!$B$20, 1)*IF(COUNTIF(N134:U134, ""P"") &gt; 0, 'Анализ'!$B$21, 1)"),1.0)</f>
        <v>1</v>
      </c>
      <c r="G134" s="18" t="str">
        <f t="shared" si="1"/>
        <v>Против поправки</v>
      </c>
      <c r="H134" s="13">
        <f t="shared" si="2"/>
        <v>3</v>
      </c>
      <c r="I134" s="18">
        <f t="shared" si="3"/>
        <v>1</v>
      </c>
      <c r="J134" s="18">
        <f>COUNTIF('Отчеты'!D134:AC134, $J$1)</f>
        <v>2</v>
      </c>
      <c r="K134" s="18">
        <f>COUNTIF('Отчеты'!D134:AC134, $K$1)</f>
        <v>0</v>
      </c>
      <c r="L134" s="18">
        <f>COUNTIF('Отчеты'!D134:AC134, $L$1)</f>
        <v>1</v>
      </c>
      <c r="M134" s="18">
        <f>COUNTIF('Отчеты'!D134:AC134, $M$1)</f>
        <v>0</v>
      </c>
      <c r="N134" s="19"/>
      <c r="O134" s="19"/>
      <c r="P134" s="19"/>
      <c r="Q134" s="19"/>
      <c r="R134" s="19"/>
      <c r="S134" s="19"/>
      <c r="T134" s="19"/>
      <c r="U134" s="19"/>
      <c r="V134" s="20" t="s">
        <v>586</v>
      </c>
      <c r="W134" s="20" t="s">
        <v>52</v>
      </c>
      <c r="X134" s="9" t="s">
        <v>587</v>
      </c>
    </row>
    <row r="135">
      <c r="A135" s="18" t="s">
        <v>47</v>
      </c>
      <c r="B135" s="13" t="s">
        <v>588</v>
      </c>
      <c r="C135" s="14" t="s">
        <v>589</v>
      </c>
      <c r="D135" s="13"/>
      <c r="E135" s="13" t="s">
        <v>590</v>
      </c>
      <c r="F135" s="13">
        <f>IFERROR(__xludf.DUMMYFUNCTION("IF(A135=""Poslanec"",'Анализ'!$B$2,1)*IF(A135=""Senator"",'Анализ'!$B$3,1)*IF(A135=""Europoslanec"",'Анализ'!$B$4,1)*IF(A135=""Jiny politik"",'Анализ'!$B$5,1)*IF(COUNTIF('Анализ'!$C$6:$I$6, B135) = 0, 'Анализ'!$B$6, 1)*IF(B135=""BEZPP"", 'Анализ'!$B$7, 1)"&amp;"*IF(REGEXMATCH(D135, ""Praha""), 'Анализ'!$B$8, 1)*IF(COUNTIF('Анализ'!$C$9:$D$9, B135) &gt; 0, 'Анализ'!$B$9, 1)*IF(AND(G135=""Не известно"", K135&gt;0),'Анализ'!$B$10,1)*IF(AND(G135=""Не известно"", J135&gt;0, K135=0),'Анализ'!$B$11,1)*IF(AND(G135=""Против попра"&amp;"вки"", L135&gt;1),'Анализ'!$B$12,1)*IF(O135&lt;&gt;"""",'Анализ'!$B$13,1)*IF(P135&lt;&gt;"""",'Анализ'!$B$14,1)*IF(Q135&lt;&gt;"""",'Анализ'!$B$15,1)*IF(R135&lt;&gt;"""",'Анализ'!$B$16,1)*IF(S135&lt;&gt;"""",'Анализ'!$B$17,1)*IF(T135&lt;&gt;"""",'Анализ'!$B$18,1)*IF(U135&lt;&gt;"""",'Анализ'!$B$19,1"&amp;")*IF(COUNTIF(N135:U135, ""MP"") &gt; 0, 'Анализ'!$B$20, 1)*IF(COUNTIF(N135:U135, ""P"") &gt; 0, 'Анализ'!$B$21, 1)"),3.0)</f>
        <v>3</v>
      </c>
      <c r="G135" s="18" t="str">
        <f t="shared" si="1"/>
        <v>Не известно</v>
      </c>
      <c r="H135" s="13">
        <f t="shared" si="2"/>
        <v>2</v>
      </c>
      <c r="I135" s="18">
        <f t="shared" si="3"/>
        <v>1</v>
      </c>
      <c r="J135" s="18">
        <f>COUNTIF('Отчеты'!D135:AC135, $J$1)</f>
        <v>1</v>
      </c>
      <c r="K135" s="18">
        <f>COUNTIF('Отчеты'!D135:AC135, $K$1)</f>
        <v>1</v>
      </c>
      <c r="L135" s="18">
        <f>COUNTIF('Отчеты'!D135:AC135, $L$1)</f>
        <v>0</v>
      </c>
      <c r="M135" s="18">
        <f>COUNTIF('Отчеты'!D135:AC135, $M$1)</f>
        <v>0</v>
      </c>
      <c r="N135" s="19"/>
      <c r="O135" s="19"/>
      <c r="P135" s="19"/>
      <c r="Q135" s="19"/>
      <c r="R135" s="19"/>
      <c r="S135" s="19"/>
      <c r="T135" s="19"/>
      <c r="U135" s="19"/>
      <c r="V135" s="20" t="s">
        <v>591</v>
      </c>
      <c r="W135" s="20" t="s">
        <v>57</v>
      </c>
      <c r="X135" s="9" t="s">
        <v>592</v>
      </c>
    </row>
    <row r="136">
      <c r="A136" s="18" t="s">
        <v>47</v>
      </c>
      <c r="B136" s="13" t="s">
        <v>588</v>
      </c>
      <c r="C136" s="14" t="s">
        <v>593</v>
      </c>
      <c r="D136" s="13"/>
      <c r="E136" s="13" t="s">
        <v>594</v>
      </c>
      <c r="F136" s="13">
        <f>IFERROR(__xludf.DUMMYFUNCTION("IF(A136=""Poslanec"",'Анализ'!$B$2,1)*IF(A136=""Senator"",'Анализ'!$B$3,1)*IF(A136=""Europoslanec"",'Анализ'!$B$4,1)*IF(A136=""Jiny politik"",'Анализ'!$B$5,1)*IF(COUNTIF('Анализ'!$C$6:$I$6, B136) = 0, 'Анализ'!$B$6, 1)*IF(B136=""BEZPP"", 'Анализ'!$B$7, 1)"&amp;"*IF(REGEXMATCH(D136, ""Praha""), 'Анализ'!$B$8, 1)*IF(COUNTIF('Анализ'!$C$9:$D$9, B136) &gt; 0, 'Анализ'!$B$9, 1)*IF(AND(G136=""Не известно"", K136&gt;0),'Анализ'!$B$10,1)*IF(AND(G136=""Не известно"", J136&gt;0, K136=0),'Анализ'!$B$11,1)*IF(AND(G136=""Против попра"&amp;"вки"", L136&gt;1),'Анализ'!$B$12,1)*IF(O136&lt;&gt;"""",'Анализ'!$B$13,1)*IF(P136&lt;&gt;"""",'Анализ'!$B$14,1)*IF(Q136&lt;&gt;"""",'Анализ'!$B$15,1)*IF(R136&lt;&gt;"""",'Анализ'!$B$16,1)*IF(S136&lt;&gt;"""",'Анализ'!$B$17,1)*IF(T136&lt;&gt;"""",'Анализ'!$B$18,1)*IF(U136&lt;&gt;"""",'Анализ'!$B$19,1"&amp;")*IF(COUNTIF(N136:U136, ""MP"") &gt; 0, 'Анализ'!$B$20, 1)*IF(COUNTIF(N136:U136, ""P"") &gt; 0, 'Анализ'!$B$21, 1)"),0.72)</f>
        <v>0.72</v>
      </c>
      <c r="G136" s="18" t="str">
        <f t="shared" si="1"/>
        <v>Не известно</v>
      </c>
      <c r="H136" s="13">
        <f t="shared" si="2"/>
        <v>1</v>
      </c>
      <c r="I136" s="18">
        <f t="shared" si="3"/>
        <v>0</v>
      </c>
      <c r="J136" s="18">
        <f>COUNTIF('Отчеты'!D136:AC136, $J$1)</f>
        <v>1</v>
      </c>
      <c r="K136" s="18">
        <f>COUNTIF('Отчеты'!D136:AC136, $K$1)</f>
        <v>0</v>
      </c>
      <c r="L136" s="18">
        <f>COUNTIF('Отчеты'!D136:AC136, $L$1)</f>
        <v>0</v>
      </c>
      <c r="M136" s="18">
        <f>COUNTIF('Отчеты'!D136:AC136, $M$1)</f>
        <v>0</v>
      </c>
      <c r="N136" s="19"/>
      <c r="O136" s="19"/>
      <c r="P136" s="19"/>
      <c r="Q136" s="19"/>
      <c r="R136" s="19"/>
      <c r="S136" s="19"/>
      <c r="T136" s="19"/>
      <c r="U136" s="19"/>
      <c r="V136" s="20" t="s">
        <v>595</v>
      </c>
      <c r="W136" s="20" t="s">
        <v>57</v>
      </c>
      <c r="X136" s="9" t="s">
        <v>596</v>
      </c>
    </row>
    <row r="137">
      <c r="A137" s="18" t="s">
        <v>47</v>
      </c>
      <c r="B137" s="13" t="s">
        <v>588</v>
      </c>
      <c r="C137" s="14" t="s">
        <v>597</v>
      </c>
      <c r="D137" s="13"/>
      <c r="E137" s="13" t="s">
        <v>598</v>
      </c>
      <c r="F137" s="13">
        <f>IFERROR(__xludf.DUMMYFUNCTION("IF(A137=""Poslanec"",'Анализ'!$B$2,1)*IF(A137=""Senator"",'Анализ'!$B$3,1)*IF(A137=""Europoslanec"",'Анализ'!$B$4,1)*IF(A137=""Jiny politik"",'Анализ'!$B$5,1)*IF(COUNTIF('Анализ'!$C$6:$I$6, B137) = 0, 'Анализ'!$B$6, 1)*IF(B137=""BEZPP"", 'Анализ'!$B$7, 1)"&amp;"*IF(REGEXMATCH(D137, ""Praha""), 'Анализ'!$B$8, 1)*IF(COUNTIF('Анализ'!$C$9:$D$9, B137) &gt; 0, 'Анализ'!$B$9, 1)*IF(AND(G137=""Не известно"", K137&gt;0),'Анализ'!$B$10,1)*IF(AND(G137=""Не известно"", J137&gt;0, K137=0),'Анализ'!$B$11,1)*IF(AND(G137=""Против попра"&amp;"вки"", L137&gt;1),'Анализ'!$B$12,1)*IF(O137&lt;&gt;"""",'Анализ'!$B$13,1)*IF(P137&lt;&gt;"""",'Анализ'!$B$14,1)*IF(Q137&lt;&gt;"""",'Анализ'!$B$15,1)*IF(R137&lt;&gt;"""",'Анализ'!$B$16,1)*IF(S137&lt;&gt;"""",'Анализ'!$B$17,1)*IF(T137&lt;&gt;"""",'Анализ'!$B$18,1)*IF(U137&lt;&gt;"""",'Анализ'!$B$19,1"&amp;")*IF(COUNTIF(N137:U137, ""MP"") &gt; 0, 'Анализ'!$B$20, 1)*IF(COUNTIF(N137:U137, ""P"") &gt; 0, 'Анализ'!$B$21, 1)"),3.0)</f>
        <v>3</v>
      </c>
      <c r="G137" s="18" t="str">
        <f t="shared" si="1"/>
        <v>Не известно</v>
      </c>
      <c r="H137" s="13">
        <f t="shared" si="2"/>
        <v>2</v>
      </c>
      <c r="I137" s="18">
        <f t="shared" si="3"/>
        <v>1</v>
      </c>
      <c r="J137" s="18">
        <f>COUNTIF('Отчеты'!D137:AC137, $J$1)</f>
        <v>1</v>
      </c>
      <c r="K137" s="18">
        <f>COUNTIF('Отчеты'!D137:AC137, $K$1)</f>
        <v>1</v>
      </c>
      <c r="L137" s="18">
        <f>COUNTIF('Отчеты'!D137:AC137, $L$1)</f>
        <v>0</v>
      </c>
      <c r="M137" s="18">
        <f>COUNTIF('Отчеты'!D137:AC137, $M$1)</f>
        <v>0</v>
      </c>
      <c r="N137" s="19"/>
      <c r="O137" s="19"/>
      <c r="P137" s="19"/>
      <c r="Q137" s="19"/>
      <c r="R137" s="19"/>
      <c r="S137" s="19"/>
      <c r="T137" s="19"/>
      <c r="U137" s="19"/>
      <c r="V137" s="20" t="s">
        <v>599</v>
      </c>
      <c r="W137" s="20" t="s">
        <v>57</v>
      </c>
      <c r="X137" s="9" t="s">
        <v>600</v>
      </c>
    </row>
    <row r="138">
      <c r="A138" s="18" t="s">
        <v>47</v>
      </c>
      <c r="B138" s="13" t="s">
        <v>588</v>
      </c>
      <c r="C138" s="14" t="s">
        <v>601</v>
      </c>
      <c r="D138" s="13"/>
      <c r="E138" s="13" t="s">
        <v>602</v>
      </c>
      <c r="F138" s="13">
        <f>IFERROR(__xludf.DUMMYFUNCTION("IF(A138=""Poslanec"",'Анализ'!$B$2,1)*IF(A138=""Senator"",'Анализ'!$B$3,1)*IF(A138=""Europoslanec"",'Анализ'!$B$4,1)*IF(A138=""Jiny politik"",'Анализ'!$B$5,1)*IF(COUNTIF('Анализ'!$C$6:$I$6, B138) = 0, 'Анализ'!$B$6, 1)*IF(B138=""BEZPP"", 'Анализ'!$B$7, 1)"&amp;"*IF(REGEXMATCH(D138, ""Praha""), 'Анализ'!$B$8, 1)*IF(COUNTIF('Анализ'!$C$9:$D$9, B138) &gt; 0, 'Анализ'!$B$9, 1)*IF(AND(G138=""Не известно"", K138&gt;0),'Анализ'!$B$10,1)*IF(AND(G138=""Не известно"", J138&gt;0, K138=0),'Анализ'!$B$11,1)*IF(AND(G138=""Против попра"&amp;"вки"", L138&gt;1),'Анализ'!$B$12,1)*IF(O138&lt;&gt;"""",'Анализ'!$B$13,1)*IF(P138&lt;&gt;"""",'Анализ'!$B$14,1)*IF(Q138&lt;&gt;"""",'Анализ'!$B$15,1)*IF(R138&lt;&gt;"""",'Анализ'!$B$16,1)*IF(S138&lt;&gt;"""",'Анализ'!$B$17,1)*IF(T138&lt;&gt;"""",'Анализ'!$B$18,1)*IF(U138&lt;&gt;"""",'Анализ'!$B$19,1"&amp;")*IF(COUNTIF(N138:U138, ""MP"") &gt; 0, 'Анализ'!$B$20, 1)*IF(COUNTIF(N138:U138, ""P"") &gt; 0, 'Анализ'!$B$21, 1)"),3.5999999999999996)</f>
        <v>3.6</v>
      </c>
      <c r="G138" s="18" t="str">
        <f t="shared" si="1"/>
        <v>Не известно</v>
      </c>
      <c r="H138" s="13">
        <f t="shared" si="2"/>
        <v>3</v>
      </c>
      <c r="I138" s="18">
        <f t="shared" si="3"/>
        <v>3</v>
      </c>
      <c r="J138" s="18">
        <f>COUNTIF('Отчеты'!D138:AC138, $J$1)</f>
        <v>0</v>
      </c>
      <c r="K138" s="18">
        <f>COUNTIF('Отчеты'!D138:AC138, $K$1)</f>
        <v>3</v>
      </c>
      <c r="L138" s="18">
        <f>COUNTIF('Отчеты'!D138:AC138, $L$1)</f>
        <v>0</v>
      </c>
      <c r="M138" s="18">
        <f>COUNTIF('Отчеты'!D138:AC138, $M$1)</f>
        <v>0</v>
      </c>
      <c r="N138" s="19"/>
      <c r="O138" s="19"/>
      <c r="P138" s="19"/>
      <c r="Q138" s="19"/>
      <c r="R138" s="19"/>
      <c r="S138" s="19"/>
      <c r="T138" s="19"/>
      <c r="U138" s="21" t="s">
        <v>78</v>
      </c>
      <c r="V138" s="20" t="s">
        <v>603</v>
      </c>
      <c r="W138" s="20" t="s">
        <v>57</v>
      </c>
      <c r="X138" s="9" t="s">
        <v>604</v>
      </c>
    </row>
    <row r="139">
      <c r="A139" s="18" t="s">
        <v>47</v>
      </c>
      <c r="B139" s="13" t="s">
        <v>588</v>
      </c>
      <c r="C139" s="14" t="s">
        <v>605</v>
      </c>
      <c r="D139" s="13"/>
      <c r="E139" s="13" t="s">
        <v>606</v>
      </c>
      <c r="F139" s="13">
        <f>IFERROR(__xludf.DUMMYFUNCTION("IF(A139=""Poslanec"",'Анализ'!$B$2,1)*IF(A139=""Senator"",'Анализ'!$B$3,1)*IF(A139=""Europoslanec"",'Анализ'!$B$4,1)*IF(A139=""Jiny politik"",'Анализ'!$B$5,1)*IF(COUNTIF('Анализ'!$C$6:$I$6, B139) = 0, 'Анализ'!$B$6, 1)*IF(B139=""BEZPP"", 'Анализ'!$B$7, 1)"&amp;"*IF(REGEXMATCH(D139, ""Praha""), 'Анализ'!$B$8, 1)*IF(COUNTIF('Анализ'!$C$9:$D$9, B139) &gt; 0, 'Анализ'!$B$9, 1)*IF(AND(G139=""Не известно"", K139&gt;0),'Анализ'!$B$10,1)*IF(AND(G139=""Не известно"", J139&gt;0, K139=0),'Анализ'!$B$11,1)*IF(AND(G139=""Против попра"&amp;"вки"", L139&gt;1),'Анализ'!$B$12,1)*IF(O139&lt;&gt;"""",'Анализ'!$B$13,1)*IF(P139&lt;&gt;"""",'Анализ'!$B$14,1)*IF(Q139&lt;&gt;"""",'Анализ'!$B$15,1)*IF(R139&lt;&gt;"""",'Анализ'!$B$16,1)*IF(S139&lt;&gt;"""",'Анализ'!$B$17,1)*IF(T139&lt;&gt;"""",'Анализ'!$B$18,1)*IF(U139&lt;&gt;"""",'Анализ'!$B$19,1"&amp;")*IF(COUNTIF(N139:U139, ""MP"") &gt; 0, 'Анализ'!$B$20, 1)*IF(COUNTIF(N139:U139, ""P"") &gt; 0, 'Анализ'!$B$21, 1)"),0.72)</f>
        <v>0.72</v>
      </c>
      <c r="G139" s="18" t="str">
        <f t="shared" si="1"/>
        <v>Не известно</v>
      </c>
      <c r="H139" s="13">
        <f t="shared" si="2"/>
        <v>1</v>
      </c>
      <c r="I139" s="18">
        <f t="shared" si="3"/>
        <v>0</v>
      </c>
      <c r="J139" s="18">
        <f>COUNTIF('Отчеты'!D139:AC139, $J$1)</f>
        <v>1</v>
      </c>
      <c r="K139" s="18">
        <f>COUNTIF('Отчеты'!D139:AC139, $K$1)</f>
        <v>0</v>
      </c>
      <c r="L139" s="18">
        <f>COUNTIF('Отчеты'!D139:AC139, $L$1)</f>
        <v>0</v>
      </c>
      <c r="M139" s="18">
        <f>COUNTIF('Отчеты'!D139:AC139, $M$1)</f>
        <v>0</v>
      </c>
      <c r="N139" s="19"/>
      <c r="O139" s="19"/>
      <c r="P139" s="19"/>
      <c r="Q139" s="19"/>
      <c r="R139" s="19"/>
      <c r="S139" s="19"/>
      <c r="T139" s="19"/>
      <c r="U139" s="19"/>
      <c r="V139" s="20" t="s">
        <v>607</v>
      </c>
      <c r="W139" s="20" t="s">
        <v>57</v>
      </c>
      <c r="X139" s="9" t="s">
        <v>608</v>
      </c>
    </row>
    <row r="140">
      <c r="A140" s="18" t="s">
        <v>47</v>
      </c>
      <c r="B140" s="13" t="s">
        <v>588</v>
      </c>
      <c r="C140" s="14" t="s">
        <v>609</v>
      </c>
      <c r="D140" s="13"/>
      <c r="E140" s="13" t="s">
        <v>610</v>
      </c>
      <c r="F140" s="13">
        <f>IFERROR(__xludf.DUMMYFUNCTION("IF(A140=""Poslanec"",'Анализ'!$B$2,1)*IF(A140=""Senator"",'Анализ'!$B$3,1)*IF(A140=""Europoslanec"",'Анализ'!$B$4,1)*IF(A140=""Jiny politik"",'Анализ'!$B$5,1)*IF(COUNTIF('Анализ'!$C$6:$I$6, B140) = 0, 'Анализ'!$B$6, 1)*IF(B140=""BEZPP"", 'Анализ'!$B$7, 1)"&amp;"*IF(REGEXMATCH(D140, ""Praha""), 'Анализ'!$B$8, 1)*IF(COUNTIF('Анализ'!$C$9:$D$9, B140) &gt; 0, 'Анализ'!$B$9, 1)*IF(AND(G140=""Не известно"", K140&gt;0),'Анализ'!$B$10,1)*IF(AND(G140=""Не известно"", J140&gt;0, K140=0),'Анализ'!$B$11,1)*IF(AND(G140=""Против попра"&amp;"вки"", L140&gt;1),'Анализ'!$B$12,1)*IF(O140&lt;&gt;"""",'Анализ'!$B$13,1)*IF(P140&lt;&gt;"""",'Анализ'!$B$14,1)*IF(Q140&lt;&gt;"""",'Анализ'!$B$15,1)*IF(R140&lt;&gt;"""",'Анализ'!$B$16,1)*IF(S140&lt;&gt;"""",'Анализ'!$B$17,1)*IF(T140&lt;&gt;"""",'Анализ'!$B$18,1)*IF(U140&lt;&gt;"""",'Анализ'!$B$19,1"&amp;")*IF(COUNTIF(N140:U140, ""MP"") &gt; 0, 'Анализ'!$B$20, 1)*IF(COUNTIF(N140:U140, ""P"") &gt; 0, 'Анализ'!$B$21, 1)"),0.72)</f>
        <v>0.72</v>
      </c>
      <c r="G140" s="18" t="str">
        <f t="shared" si="1"/>
        <v>Не известно</v>
      </c>
      <c r="H140" s="13">
        <f t="shared" si="2"/>
        <v>1</v>
      </c>
      <c r="I140" s="18">
        <f t="shared" si="3"/>
        <v>0</v>
      </c>
      <c r="J140" s="18">
        <f>COUNTIF('Отчеты'!D140:AC140, $J$1)</f>
        <v>1</v>
      </c>
      <c r="K140" s="18">
        <f>COUNTIF('Отчеты'!D140:AC140, $K$1)</f>
        <v>0</v>
      </c>
      <c r="L140" s="18">
        <f>COUNTIF('Отчеты'!D140:AC140, $L$1)</f>
        <v>0</v>
      </c>
      <c r="M140" s="18">
        <f>COUNTIF('Отчеты'!D140:AC140, $M$1)</f>
        <v>0</v>
      </c>
      <c r="N140" s="19"/>
      <c r="O140" s="19"/>
      <c r="P140" s="19"/>
      <c r="Q140" s="19"/>
      <c r="R140" s="19"/>
      <c r="S140" s="19"/>
      <c r="T140" s="19"/>
      <c r="U140" s="19"/>
      <c r="V140" s="20" t="s">
        <v>611</v>
      </c>
      <c r="W140" s="20" t="s">
        <v>57</v>
      </c>
      <c r="X140" s="9" t="s">
        <v>612</v>
      </c>
    </row>
    <row r="141">
      <c r="A141" s="18" t="s">
        <v>47</v>
      </c>
      <c r="B141" s="13" t="s">
        <v>588</v>
      </c>
      <c r="C141" s="14" t="s">
        <v>613</v>
      </c>
      <c r="D141" s="13"/>
      <c r="E141" s="13" t="s">
        <v>614</v>
      </c>
      <c r="F141" s="13">
        <f>IFERROR(__xludf.DUMMYFUNCTION("IF(A141=""Poslanec"",'Анализ'!$B$2,1)*IF(A141=""Senator"",'Анализ'!$B$3,1)*IF(A141=""Europoslanec"",'Анализ'!$B$4,1)*IF(A141=""Jiny politik"",'Анализ'!$B$5,1)*IF(COUNTIF('Анализ'!$C$6:$I$6, B141) = 0, 'Анализ'!$B$6, 1)*IF(B141=""BEZPP"", 'Анализ'!$B$7, 1)"&amp;"*IF(REGEXMATCH(D141, ""Praha""), 'Анализ'!$B$8, 1)*IF(COUNTIF('Анализ'!$C$9:$D$9, B141) &gt; 0, 'Анализ'!$B$9, 1)*IF(AND(G141=""Не известно"", K141&gt;0),'Анализ'!$B$10,1)*IF(AND(G141=""Не известно"", J141&gt;0, K141=0),'Анализ'!$B$11,1)*IF(AND(G141=""Против попра"&amp;"вки"", L141&gt;1),'Анализ'!$B$12,1)*IF(O141&lt;&gt;"""",'Анализ'!$B$13,1)*IF(P141&lt;&gt;"""",'Анализ'!$B$14,1)*IF(Q141&lt;&gt;"""",'Анализ'!$B$15,1)*IF(R141&lt;&gt;"""",'Анализ'!$B$16,1)*IF(S141&lt;&gt;"""",'Анализ'!$B$17,1)*IF(T141&lt;&gt;"""",'Анализ'!$B$18,1)*IF(U141&lt;&gt;"""",'Анализ'!$B$19,1"&amp;")*IF(COUNTIF(N141:U141, ""MP"") &gt; 0, 'Анализ'!$B$20, 1)*IF(COUNTIF(N141:U141, ""P"") &gt; 0, 'Анализ'!$B$21, 1)"),0.72)</f>
        <v>0.72</v>
      </c>
      <c r="G141" s="18" t="str">
        <f t="shared" si="1"/>
        <v>Против поправки</v>
      </c>
      <c r="H141" s="13">
        <f t="shared" si="2"/>
        <v>1</v>
      </c>
      <c r="I141" s="18">
        <f t="shared" si="3"/>
        <v>1</v>
      </c>
      <c r="J141" s="18">
        <f>COUNTIF('Отчеты'!D141:AC141, $J$1)</f>
        <v>0</v>
      </c>
      <c r="K141" s="18">
        <f>COUNTIF('Отчеты'!D141:AC141, $K$1)</f>
        <v>0</v>
      </c>
      <c r="L141" s="18">
        <f>COUNTIF('Отчеты'!D141:AC141, $L$1)</f>
        <v>1</v>
      </c>
      <c r="M141" s="18">
        <f>COUNTIF('Отчеты'!D141:AC141, $M$1)</f>
        <v>0</v>
      </c>
      <c r="N141" s="19"/>
      <c r="O141" s="19"/>
      <c r="P141" s="19"/>
      <c r="Q141" s="19"/>
      <c r="R141" s="19"/>
      <c r="S141" s="19"/>
      <c r="T141" s="19"/>
      <c r="U141" s="21" t="s">
        <v>78</v>
      </c>
      <c r="V141" s="20" t="s">
        <v>615</v>
      </c>
      <c r="W141" s="20" t="s">
        <v>57</v>
      </c>
      <c r="X141" s="9" t="s">
        <v>616</v>
      </c>
    </row>
    <row r="142">
      <c r="A142" s="18" t="s">
        <v>47</v>
      </c>
      <c r="B142" s="13" t="s">
        <v>588</v>
      </c>
      <c r="C142" s="14" t="s">
        <v>617</v>
      </c>
      <c r="D142" s="18" t="s">
        <v>168</v>
      </c>
      <c r="E142" s="13" t="s">
        <v>618</v>
      </c>
      <c r="F142" s="13">
        <f>IFERROR(__xludf.DUMMYFUNCTION("IF(A142=""Poslanec"",'Анализ'!$B$2,1)*IF(A142=""Senator"",'Анализ'!$B$3,1)*IF(A142=""Europoslanec"",'Анализ'!$B$4,1)*IF(A142=""Jiny politik"",'Анализ'!$B$5,1)*IF(COUNTIF('Анализ'!$C$6:$I$6, B142) = 0, 'Анализ'!$B$6, 1)*IF(B142=""BEZPP"", 'Анализ'!$B$7, 1)"&amp;"*IF(REGEXMATCH(D142, ""Praha""), 'Анализ'!$B$8, 1)*IF(COUNTIF('Анализ'!$C$9:$D$9, B142) &gt; 0, 'Анализ'!$B$9, 1)*IF(AND(G142=""Не известно"", K142&gt;0),'Анализ'!$B$10,1)*IF(AND(G142=""Не известно"", J142&gt;0, K142=0),'Анализ'!$B$11,1)*IF(AND(G142=""Против попра"&amp;"вки"", L142&gt;1),'Анализ'!$B$12,1)*IF(O142&lt;&gt;"""",'Анализ'!$B$13,1)*IF(P142&lt;&gt;"""",'Анализ'!$B$14,1)*IF(Q142&lt;&gt;"""",'Анализ'!$B$15,1)*IF(R142&lt;&gt;"""",'Анализ'!$B$16,1)*IF(S142&lt;&gt;"""",'Анализ'!$B$17,1)*IF(T142&lt;&gt;"""",'Анализ'!$B$18,1)*IF(U142&lt;&gt;"""",'Анализ'!$B$19,1"&amp;")*IF(COUNTIF(N142:U142, ""MP"") &gt; 0, 'Анализ'!$B$20, 1)*IF(COUNTIF(N142:U142, ""P"") &gt; 0, 'Анализ'!$B$21, 1)"),0.99)</f>
        <v>0.99</v>
      </c>
      <c r="G142" s="18" t="str">
        <f t="shared" si="1"/>
        <v>Против поправки</v>
      </c>
      <c r="H142" s="13">
        <f t="shared" si="2"/>
        <v>1</v>
      </c>
      <c r="I142" s="18">
        <f t="shared" si="3"/>
        <v>1</v>
      </c>
      <c r="J142" s="18">
        <f>COUNTIF('Отчеты'!D142:AC142, $J$1)</f>
        <v>0</v>
      </c>
      <c r="K142" s="18">
        <f>COUNTIF('Отчеты'!D142:AC142, $K$1)</f>
        <v>0</v>
      </c>
      <c r="L142" s="18">
        <f>COUNTIF('Отчеты'!D142:AC142, $L$1)</f>
        <v>1</v>
      </c>
      <c r="M142" s="18">
        <f>COUNTIF('Отчеты'!D142:AC142, $M$1)</f>
        <v>0</v>
      </c>
      <c r="N142" s="19"/>
      <c r="O142" s="19"/>
      <c r="P142" s="19"/>
      <c r="Q142" s="19"/>
      <c r="R142" s="21" t="s">
        <v>78</v>
      </c>
      <c r="S142" s="19"/>
      <c r="T142" s="21" t="s">
        <v>78</v>
      </c>
      <c r="U142" s="19"/>
      <c r="V142" s="20" t="s">
        <v>619</v>
      </c>
      <c r="W142" s="20" t="s">
        <v>57</v>
      </c>
      <c r="X142" s="9" t="s">
        <v>620</v>
      </c>
    </row>
    <row r="143">
      <c r="A143" s="18" t="s">
        <v>47</v>
      </c>
      <c r="B143" s="13" t="s">
        <v>588</v>
      </c>
      <c r="C143" s="14" t="s">
        <v>621</v>
      </c>
      <c r="D143" s="13"/>
      <c r="E143" s="13" t="s">
        <v>622</v>
      </c>
      <c r="F143" s="13">
        <f>IFERROR(__xludf.DUMMYFUNCTION("IF(A143=""Poslanec"",'Анализ'!$B$2,1)*IF(A143=""Senator"",'Анализ'!$B$3,1)*IF(A143=""Europoslanec"",'Анализ'!$B$4,1)*IF(A143=""Jiny politik"",'Анализ'!$B$5,1)*IF(COUNTIF('Анализ'!$C$6:$I$6, B143) = 0, 'Анализ'!$B$6, 1)*IF(B143=""BEZPP"", 'Анализ'!$B$7, 1)"&amp;"*IF(REGEXMATCH(D143, ""Praha""), 'Анализ'!$B$8, 1)*IF(COUNTIF('Анализ'!$C$9:$D$9, B143) &gt; 0, 'Анализ'!$B$9, 1)*IF(AND(G143=""Не известно"", K143&gt;0),'Анализ'!$B$10,1)*IF(AND(G143=""Не известно"", J143&gt;0, K143=0),'Анализ'!$B$11,1)*IF(AND(G143=""Против попра"&amp;"вки"", L143&gt;1),'Анализ'!$B$12,1)*IF(O143&lt;&gt;"""",'Анализ'!$B$13,1)*IF(P143&lt;&gt;"""",'Анализ'!$B$14,1)*IF(Q143&lt;&gt;"""",'Анализ'!$B$15,1)*IF(R143&lt;&gt;"""",'Анализ'!$B$16,1)*IF(S143&lt;&gt;"""",'Анализ'!$B$17,1)*IF(T143&lt;&gt;"""",'Анализ'!$B$18,1)*IF(U143&lt;&gt;"""",'Анализ'!$B$19,1"&amp;")*IF(COUNTIF(N143:U143, ""MP"") &gt; 0, 'Анализ'!$B$20, 1)*IF(COUNTIF(N143:U143, ""P"") &gt; 0, 'Анализ'!$B$21, 1)"),1.1088)</f>
        <v>1.1088</v>
      </c>
      <c r="G143" s="18" t="str">
        <f t="shared" si="1"/>
        <v>Не известно</v>
      </c>
      <c r="H143" s="13">
        <f t="shared" si="2"/>
        <v>1</v>
      </c>
      <c r="I143" s="18">
        <f t="shared" si="3"/>
        <v>0</v>
      </c>
      <c r="J143" s="18">
        <f>COUNTIF('Отчеты'!D143:AC143, $J$1)</f>
        <v>1</v>
      </c>
      <c r="K143" s="18">
        <f>COUNTIF('Отчеты'!D143:AC143, $K$1)</f>
        <v>0</v>
      </c>
      <c r="L143" s="18">
        <f>COUNTIF('Отчеты'!D143:AC143, $L$1)</f>
        <v>0</v>
      </c>
      <c r="M143" s="18">
        <f>COUNTIF('Отчеты'!D143:AC143, $M$1)</f>
        <v>0</v>
      </c>
      <c r="N143" s="19"/>
      <c r="O143" s="19"/>
      <c r="P143" s="19"/>
      <c r="Q143" s="21" t="s">
        <v>156</v>
      </c>
      <c r="R143" s="19"/>
      <c r="S143" s="19"/>
      <c r="T143" s="19"/>
      <c r="U143" s="19"/>
      <c r="V143" s="20" t="s">
        <v>623</v>
      </c>
      <c r="W143" s="20" t="s">
        <v>52</v>
      </c>
      <c r="X143" s="9" t="s">
        <v>624</v>
      </c>
    </row>
    <row r="144">
      <c r="A144" s="18" t="s">
        <v>47</v>
      </c>
      <c r="B144" s="13" t="s">
        <v>588</v>
      </c>
      <c r="C144" s="14" t="s">
        <v>625</v>
      </c>
      <c r="D144" s="13"/>
      <c r="E144" s="13" t="s">
        <v>626</v>
      </c>
      <c r="F144" s="13">
        <f>IFERROR(__xludf.DUMMYFUNCTION("IF(A144=""Poslanec"",'Анализ'!$B$2,1)*IF(A144=""Senator"",'Анализ'!$B$3,1)*IF(A144=""Europoslanec"",'Анализ'!$B$4,1)*IF(A144=""Jiny politik"",'Анализ'!$B$5,1)*IF(COUNTIF('Анализ'!$C$6:$I$6, B144) = 0, 'Анализ'!$B$6, 1)*IF(B144=""BEZPP"", 'Анализ'!$B$7, 1)"&amp;"*IF(REGEXMATCH(D144, ""Praha""), 'Анализ'!$B$8, 1)*IF(COUNTIF('Анализ'!$C$9:$D$9, B144) &gt; 0, 'Анализ'!$B$9, 1)*IF(AND(G144=""Не известно"", K144&gt;0),'Анализ'!$B$10,1)*IF(AND(G144=""Не известно"", J144&gt;0, K144=0),'Анализ'!$B$11,1)*IF(AND(G144=""Против попра"&amp;"вки"", L144&gt;1),'Анализ'!$B$12,1)*IF(O144&lt;&gt;"""",'Анализ'!$B$13,1)*IF(P144&lt;&gt;"""",'Анализ'!$B$14,1)*IF(Q144&lt;&gt;"""",'Анализ'!$B$15,1)*IF(R144&lt;&gt;"""",'Анализ'!$B$16,1)*IF(S144&lt;&gt;"""",'Анализ'!$B$17,1)*IF(T144&lt;&gt;"""",'Анализ'!$B$18,1)*IF(U144&lt;&gt;"""",'Анализ'!$B$19,1"&amp;")*IF(COUNTIF(N144:U144, ""MP"") &gt; 0, 'Анализ'!$B$20, 1)*IF(COUNTIF(N144:U144, ""P"") &gt; 0, 'Анализ'!$B$21, 1)"),0.72)</f>
        <v>0.72</v>
      </c>
      <c r="G144" s="18" t="str">
        <f t="shared" si="1"/>
        <v>Не известно</v>
      </c>
      <c r="H144" s="13">
        <f t="shared" si="2"/>
        <v>1</v>
      </c>
      <c r="I144" s="18">
        <f t="shared" si="3"/>
        <v>0</v>
      </c>
      <c r="J144" s="18">
        <f>COUNTIF('Отчеты'!D144:AC144, $J$1)</f>
        <v>1</v>
      </c>
      <c r="K144" s="18">
        <f>COUNTIF('Отчеты'!D144:AC144, $K$1)</f>
        <v>0</v>
      </c>
      <c r="L144" s="18">
        <f>COUNTIF('Отчеты'!D144:AC144, $L$1)</f>
        <v>0</v>
      </c>
      <c r="M144" s="18">
        <f>COUNTIF('Отчеты'!D144:AC144, $M$1)</f>
        <v>0</v>
      </c>
      <c r="N144" s="19"/>
      <c r="O144" s="19"/>
      <c r="P144" s="19"/>
      <c r="Q144" s="19"/>
      <c r="R144" s="19"/>
      <c r="S144" s="19"/>
      <c r="T144" s="19"/>
      <c r="U144" s="19"/>
      <c r="V144" s="20" t="s">
        <v>627</v>
      </c>
      <c r="W144" s="20" t="s">
        <v>52</v>
      </c>
      <c r="X144" s="9" t="s">
        <v>628</v>
      </c>
    </row>
    <row r="145">
      <c r="A145" s="18" t="s">
        <v>47</v>
      </c>
      <c r="B145" s="13" t="s">
        <v>588</v>
      </c>
      <c r="C145" s="14" t="s">
        <v>629</v>
      </c>
      <c r="D145" s="13"/>
      <c r="E145" s="13" t="s">
        <v>630</v>
      </c>
      <c r="F145" s="13">
        <f>IFERROR(__xludf.DUMMYFUNCTION("IF(A145=""Poslanec"",'Анализ'!$B$2,1)*IF(A145=""Senator"",'Анализ'!$B$3,1)*IF(A145=""Europoslanec"",'Анализ'!$B$4,1)*IF(A145=""Jiny politik"",'Анализ'!$B$5,1)*IF(COUNTIF('Анализ'!$C$6:$I$6, B145) = 0, 'Анализ'!$B$6, 1)*IF(B145=""BEZPP"", 'Анализ'!$B$7, 1)"&amp;"*IF(REGEXMATCH(D145, ""Praha""), 'Анализ'!$B$8, 1)*IF(COUNTIF('Анализ'!$C$9:$D$9, B145) &gt; 0, 'Анализ'!$B$9, 1)*IF(AND(G145=""Не известно"", K145&gt;0),'Анализ'!$B$10,1)*IF(AND(G145=""Не известно"", J145&gt;0, K145=0),'Анализ'!$B$11,1)*IF(AND(G145=""Против попра"&amp;"вки"", L145&gt;1),'Анализ'!$B$12,1)*IF(O145&lt;&gt;"""",'Анализ'!$B$13,1)*IF(P145&lt;&gt;"""",'Анализ'!$B$14,1)*IF(Q145&lt;&gt;"""",'Анализ'!$B$15,1)*IF(R145&lt;&gt;"""",'Анализ'!$B$16,1)*IF(S145&lt;&gt;"""",'Анализ'!$B$17,1)*IF(T145&lt;&gt;"""",'Анализ'!$B$18,1)*IF(U145&lt;&gt;"""",'Анализ'!$B$19,1"&amp;")*IF(COUNTIF(N145:U145, ""MP"") &gt; 0, 'Анализ'!$B$20, 1)*IF(COUNTIF(N145:U145, ""P"") &gt; 0, 'Анализ'!$B$21, 1)"),0.864)</f>
        <v>0.864</v>
      </c>
      <c r="G145" s="18" t="str">
        <f t="shared" si="1"/>
        <v>Не известно</v>
      </c>
      <c r="H145" s="13">
        <f t="shared" si="2"/>
        <v>1</v>
      </c>
      <c r="I145" s="18">
        <f t="shared" si="3"/>
        <v>0</v>
      </c>
      <c r="J145" s="18">
        <f>COUNTIF('Отчеты'!D145:AC145, $J$1)</f>
        <v>1</v>
      </c>
      <c r="K145" s="18">
        <f>COUNTIF('Отчеты'!D145:AC145, $K$1)</f>
        <v>0</v>
      </c>
      <c r="L145" s="18">
        <f>COUNTIF('Отчеты'!D145:AC145, $L$1)</f>
        <v>0</v>
      </c>
      <c r="M145" s="18">
        <f>COUNTIF('Отчеты'!D145:AC145, $M$1)</f>
        <v>0</v>
      </c>
      <c r="N145" s="21" t="s">
        <v>83</v>
      </c>
      <c r="O145" s="19"/>
      <c r="P145" s="19"/>
      <c r="Q145" s="19"/>
      <c r="R145" s="19"/>
      <c r="S145" s="19"/>
      <c r="T145" s="19"/>
      <c r="U145" s="19"/>
      <c r="V145" s="20" t="s">
        <v>631</v>
      </c>
      <c r="W145" s="20" t="s">
        <v>57</v>
      </c>
      <c r="X145" s="9" t="s">
        <v>632</v>
      </c>
    </row>
    <row r="146">
      <c r="A146" s="18" t="s">
        <v>47</v>
      </c>
      <c r="B146" s="13" t="s">
        <v>588</v>
      </c>
      <c r="C146" s="14" t="s">
        <v>633</v>
      </c>
      <c r="D146" s="13"/>
      <c r="E146" s="13" t="s">
        <v>634</v>
      </c>
      <c r="F146" s="13">
        <f>IFERROR(__xludf.DUMMYFUNCTION("IF(A146=""Poslanec"",'Анализ'!$B$2,1)*IF(A146=""Senator"",'Анализ'!$B$3,1)*IF(A146=""Europoslanec"",'Анализ'!$B$4,1)*IF(A146=""Jiny politik"",'Анализ'!$B$5,1)*IF(COUNTIF('Анализ'!$C$6:$I$6, B146) = 0, 'Анализ'!$B$6, 1)*IF(B146=""BEZPP"", 'Анализ'!$B$7, 1)"&amp;"*IF(REGEXMATCH(D146, ""Praha""), 'Анализ'!$B$8, 1)*IF(COUNTIF('Анализ'!$C$9:$D$9, B146) &gt; 0, 'Анализ'!$B$9, 1)*IF(AND(G146=""Не известно"", K146&gt;0),'Анализ'!$B$10,1)*IF(AND(G146=""Не известно"", J146&gt;0, K146=0),'Анализ'!$B$11,1)*IF(AND(G146=""Против попра"&amp;"вки"", L146&gt;1),'Анализ'!$B$12,1)*IF(O146&lt;&gt;"""",'Анализ'!$B$13,1)*IF(P146&lt;&gt;"""",'Анализ'!$B$14,1)*IF(Q146&lt;&gt;"""",'Анализ'!$B$15,1)*IF(R146&lt;&gt;"""",'Анализ'!$B$16,1)*IF(S146&lt;&gt;"""",'Анализ'!$B$17,1)*IF(T146&lt;&gt;"""",'Анализ'!$B$18,1)*IF(U146&lt;&gt;"""",'Анализ'!$B$19,1"&amp;")*IF(COUNTIF(N146:U146, ""MP"") &gt; 0, 'Анализ'!$B$20, 1)*IF(COUNTIF(N146:U146, ""P"") &gt; 0, 'Анализ'!$B$21, 1)"),3.0)</f>
        <v>3</v>
      </c>
      <c r="G146" s="18" t="str">
        <f t="shared" si="1"/>
        <v>Не известно</v>
      </c>
      <c r="H146" s="13">
        <f t="shared" si="2"/>
        <v>2</v>
      </c>
      <c r="I146" s="18">
        <f t="shared" si="3"/>
        <v>1</v>
      </c>
      <c r="J146" s="18">
        <f>COUNTIF('Отчеты'!D146:AC146, $J$1)</f>
        <v>1</v>
      </c>
      <c r="K146" s="18">
        <f>COUNTIF('Отчеты'!D146:AC146, $K$1)</f>
        <v>1</v>
      </c>
      <c r="L146" s="18">
        <f>COUNTIF('Отчеты'!D146:AC146, $L$1)</f>
        <v>0</v>
      </c>
      <c r="M146" s="18">
        <f>COUNTIF('Отчеты'!D146:AC146, $M$1)</f>
        <v>0</v>
      </c>
      <c r="N146" s="19"/>
      <c r="O146" s="19"/>
      <c r="P146" s="19"/>
      <c r="Q146" s="19"/>
      <c r="R146" s="19"/>
      <c r="S146" s="19"/>
      <c r="T146" s="19"/>
      <c r="U146" s="19"/>
      <c r="V146" s="20" t="s">
        <v>635</v>
      </c>
      <c r="W146" s="20" t="s">
        <v>52</v>
      </c>
      <c r="X146" s="9" t="s">
        <v>636</v>
      </c>
    </row>
    <row r="147">
      <c r="A147" s="18" t="s">
        <v>47</v>
      </c>
      <c r="B147" s="13" t="s">
        <v>588</v>
      </c>
      <c r="C147" s="14" t="s">
        <v>637</v>
      </c>
      <c r="D147" s="13"/>
      <c r="E147" s="13" t="s">
        <v>638</v>
      </c>
      <c r="F147" s="13">
        <f>IFERROR(__xludf.DUMMYFUNCTION("IF(A147=""Poslanec"",'Анализ'!$B$2,1)*IF(A147=""Senator"",'Анализ'!$B$3,1)*IF(A147=""Europoslanec"",'Анализ'!$B$4,1)*IF(A147=""Jiny politik"",'Анализ'!$B$5,1)*IF(COUNTIF('Анализ'!$C$6:$I$6, B147) = 0, 'Анализ'!$B$6, 1)*IF(B147=""BEZPP"", 'Анализ'!$B$7, 1)"&amp;"*IF(REGEXMATCH(D147, ""Praha""), 'Анализ'!$B$8, 1)*IF(COUNTIF('Анализ'!$C$9:$D$9, B147) &gt; 0, 'Анализ'!$B$9, 1)*IF(AND(G147=""Не известно"", K147&gt;0),'Анализ'!$B$10,1)*IF(AND(G147=""Не известно"", J147&gt;0, K147=0),'Анализ'!$B$11,1)*IF(AND(G147=""Против попра"&amp;"вки"", L147&gt;1),'Анализ'!$B$12,1)*IF(O147&lt;&gt;"""",'Анализ'!$B$13,1)*IF(P147&lt;&gt;"""",'Анализ'!$B$14,1)*IF(Q147&lt;&gt;"""",'Анализ'!$B$15,1)*IF(R147&lt;&gt;"""",'Анализ'!$B$16,1)*IF(S147&lt;&gt;"""",'Анализ'!$B$17,1)*IF(T147&lt;&gt;"""",'Анализ'!$B$18,1)*IF(U147&lt;&gt;"""",'Анализ'!$B$19,1"&amp;")*IF(COUNTIF(N147:U147, ""MP"") &gt; 0, 'Анализ'!$B$20, 1)*IF(COUNTIF(N147:U147, ""P"") &gt; 0, 'Анализ'!$B$21, 1)"),0.6)</f>
        <v>0.6</v>
      </c>
      <c r="G147" s="18" t="str">
        <f t="shared" si="1"/>
        <v>Против поправки</v>
      </c>
      <c r="H147" s="13">
        <f t="shared" si="2"/>
        <v>2</v>
      </c>
      <c r="I147" s="18">
        <f t="shared" si="3"/>
        <v>2</v>
      </c>
      <c r="J147" s="18">
        <f>COUNTIF('Отчеты'!D147:AC147, $J$1)</f>
        <v>0</v>
      </c>
      <c r="K147" s="18">
        <f>COUNTIF('Отчеты'!D147:AC147, $K$1)</f>
        <v>1</v>
      </c>
      <c r="L147" s="18">
        <f>COUNTIF('Отчеты'!D147:AC147, $L$1)</f>
        <v>1</v>
      </c>
      <c r="M147" s="18">
        <f>COUNTIF('Отчеты'!D147:AC147, $M$1)</f>
        <v>0</v>
      </c>
      <c r="N147" s="19"/>
      <c r="O147" s="19"/>
      <c r="P147" s="19"/>
      <c r="Q147" s="19"/>
      <c r="R147" s="19"/>
      <c r="S147" s="19"/>
      <c r="T147" s="19"/>
      <c r="U147" s="19"/>
      <c r="V147" s="20" t="s">
        <v>639</v>
      </c>
      <c r="W147" s="20" t="s">
        <v>57</v>
      </c>
      <c r="X147" s="9" t="s">
        <v>640</v>
      </c>
    </row>
    <row r="148">
      <c r="A148" s="18" t="s">
        <v>47</v>
      </c>
      <c r="B148" s="13" t="s">
        <v>588</v>
      </c>
      <c r="C148" s="14" t="s">
        <v>641</v>
      </c>
      <c r="D148" s="13"/>
      <c r="E148" s="13" t="s">
        <v>642</v>
      </c>
      <c r="F148" s="13">
        <f>IFERROR(__xludf.DUMMYFUNCTION("IF(A148=""Poslanec"",'Анализ'!$B$2,1)*IF(A148=""Senator"",'Анализ'!$B$3,1)*IF(A148=""Europoslanec"",'Анализ'!$B$4,1)*IF(A148=""Jiny politik"",'Анализ'!$B$5,1)*IF(COUNTIF('Анализ'!$C$6:$I$6, B148) = 0, 'Анализ'!$B$6, 1)*IF(B148=""BEZPP"", 'Анализ'!$B$7, 1)"&amp;"*IF(REGEXMATCH(D148, ""Praha""), 'Анализ'!$B$8, 1)*IF(COUNTIF('Анализ'!$C$9:$D$9, B148) &gt; 0, 'Анализ'!$B$9, 1)*IF(AND(G148=""Не известно"", K148&gt;0),'Анализ'!$B$10,1)*IF(AND(G148=""Не известно"", J148&gt;0, K148=0),'Анализ'!$B$11,1)*IF(AND(G148=""Против попра"&amp;"вки"", L148&gt;1),'Анализ'!$B$12,1)*IF(O148&lt;&gt;"""",'Анализ'!$B$13,1)*IF(P148&lt;&gt;"""",'Анализ'!$B$14,1)*IF(Q148&lt;&gt;"""",'Анализ'!$B$15,1)*IF(R148&lt;&gt;"""",'Анализ'!$B$16,1)*IF(S148&lt;&gt;"""",'Анализ'!$B$17,1)*IF(T148&lt;&gt;"""",'Анализ'!$B$18,1)*IF(U148&lt;&gt;"""",'Анализ'!$B$19,1"&amp;")*IF(COUNTIF(N148:U148, ""MP"") &gt; 0, 'Анализ'!$B$20, 1)*IF(COUNTIF(N148:U148, ""P"") &gt; 0, 'Анализ'!$B$21, 1)"),0.72)</f>
        <v>0.72</v>
      </c>
      <c r="G148" s="18" t="str">
        <f t="shared" si="1"/>
        <v>Не известно</v>
      </c>
      <c r="H148" s="13">
        <f t="shared" si="2"/>
        <v>1</v>
      </c>
      <c r="I148" s="18">
        <f t="shared" si="3"/>
        <v>0</v>
      </c>
      <c r="J148" s="18">
        <f>COUNTIF('Отчеты'!D148:AC148, $J$1)</f>
        <v>1</v>
      </c>
      <c r="K148" s="18">
        <f>COUNTIF('Отчеты'!D148:AC148, $K$1)</f>
        <v>0</v>
      </c>
      <c r="L148" s="18">
        <f>COUNTIF('Отчеты'!D148:AC148, $L$1)</f>
        <v>0</v>
      </c>
      <c r="M148" s="18">
        <f>COUNTIF('Отчеты'!D148:AC148, $M$1)</f>
        <v>0</v>
      </c>
      <c r="N148" s="19"/>
      <c r="O148" s="19"/>
      <c r="P148" s="19"/>
      <c r="Q148" s="19"/>
      <c r="R148" s="19"/>
      <c r="S148" s="19"/>
      <c r="T148" s="19"/>
      <c r="U148" s="19"/>
      <c r="V148" s="20" t="s">
        <v>643</v>
      </c>
      <c r="W148" s="20" t="s">
        <v>57</v>
      </c>
      <c r="X148" s="9" t="s">
        <v>644</v>
      </c>
    </row>
    <row r="149">
      <c r="A149" s="18" t="s">
        <v>47</v>
      </c>
      <c r="B149" s="13" t="s">
        <v>588</v>
      </c>
      <c r="C149" s="14" t="s">
        <v>645</v>
      </c>
      <c r="D149" s="13"/>
      <c r="E149" s="13" t="s">
        <v>646</v>
      </c>
      <c r="F149" s="13">
        <f>IFERROR(__xludf.DUMMYFUNCTION("IF(A149=""Poslanec"",'Анализ'!$B$2,1)*IF(A149=""Senator"",'Анализ'!$B$3,1)*IF(A149=""Europoslanec"",'Анализ'!$B$4,1)*IF(A149=""Jiny politik"",'Анализ'!$B$5,1)*IF(COUNTIF('Анализ'!$C$6:$I$6, B149) = 0, 'Анализ'!$B$6, 1)*IF(B149=""BEZPP"", 'Анализ'!$B$7, 1)"&amp;"*IF(REGEXMATCH(D149, ""Praha""), 'Анализ'!$B$8, 1)*IF(COUNTIF('Анализ'!$C$9:$D$9, B149) &gt; 0, 'Анализ'!$B$9, 1)*IF(AND(G149=""Не известно"", K149&gt;0),'Анализ'!$B$10,1)*IF(AND(G149=""Не известно"", J149&gt;0, K149=0),'Анализ'!$B$11,1)*IF(AND(G149=""Против попра"&amp;"вки"", L149&gt;1),'Анализ'!$B$12,1)*IF(O149&lt;&gt;"""",'Анализ'!$B$13,1)*IF(P149&lt;&gt;"""",'Анализ'!$B$14,1)*IF(Q149&lt;&gt;"""",'Анализ'!$B$15,1)*IF(R149&lt;&gt;"""",'Анализ'!$B$16,1)*IF(S149&lt;&gt;"""",'Анализ'!$B$17,1)*IF(T149&lt;&gt;"""",'Анализ'!$B$18,1)*IF(U149&lt;&gt;"""",'Анализ'!$B$19,1"&amp;")*IF(COUNTIF(N149:U149, ""MP"") &gt; 0, 'Анализ'!$B$20, 1)*IF(COUNTIF(N149:U149, ""P"") &gt; 0, 'Анализ'!$B$21, 1)"),0.72)</f>
        <v>0.72</v>
      </c>
      <c r="G149" s="18" t="str">
        <f t="shared" si="1"/>
        <v>Не известно</v>
      </c>
      <c r="H149" s="13">
        <f t="shared" si="2"/>
        <v>1</v>
      </c>
      <c r="I149" s="18">
        <f t="shared" si="3"/>
        <v>0</v>
      </c>
      <c r="J149" s="18">
        <f>COUNTIF('Отчеты'!D149:AC149, $J$1)</f>
        <v>1</v>
      </c>
      <c r="K149" s="18">
        <f>COUNTIF('Отчеты'!D149:AC149, $K$1)</f>
        <v>0</v>
      </c>
      <c r="L149" s="18">
        <f>COUNTIF('Отчеты'!D149:AC149, $L$1)</f>
        <v>0</v>
      </c>
      <c r="M149" s="18">
        <f>COUNTIF('Отчеты'!D149:AC149, $M$1)</f>
        <v>0</v>
      </c>
      <c r="N149" s="19"/>
      <c r="O149" s="19"/>
      <c r="P149" s="19"/>
      <c r="Q149" s="19"/>
      <c r="R149" s="19"/>
      <c r="S149" s="19"/>
      <c r="T149" s="19"/>
      <c r="U149" s="19"/>
      <c r="V149" s="20" t="s">
        <v>647</v>
      </c>
      <c r="W149" s="20" t="s">
        <v>57</v>
      </c>
      <c r="X149" s="9" t="s">
        <v>648</v>
      </c>
    </row>
    <row r="150">
      <c r="A150" s="18" t="s">
        <v>47</v>
      </c>
      <c r="B150" s="13" t="s">
        <v>588</v>
      </c>
      <c r="C150" s="14" t="s">
        <v>649</v>
      </c>
      <c r="D150" s="13"/>
      <c r="E150" s="13" t="s">
        <v>650</v>
      </c>
      <c r="F150" s="13">
        <f>IFERROR(__xludf.DUMMYFUNCTION("IF(A150=""Poslanec"",'Анализ'!$B$2,1)*IF(A150=""Senator"",'Анализ'!$B$3,1)*IF(A150=""Europoslanec"",'Анализ'!$B$4,1)*IF(A150=""Jiny politik"",'Анализ'!$B$5,1)*IF(COUNTIF('Анализ'!$C$6:$I$6, B150) = 0, 'Анализ'!$B$6, 1)*IF(B150=""BEZPP"", 'Анализ'!$B$7, 1)"&amp;"*IF(REGEXMATCH(D150, ""Praha""), 'Анализ'!$B$8, 1)*IF(COUNTIF('Анализ'!$C$9:$D$9, B150) &gt; 0, 'Анализ'!$B$9, 1)*IF(AND(G150=""Не известно"", K150&gt;0),'Анализ'!$B$10,1)*IF(AND(G150=""Не известно"", J150&gt;0, K150=0),'Анализ'!$B$11,1)*IF(AND(G150=""Против попра"&amp;"вки"", L150&gt;1),'Анализ'!$B$12,1)*IF(O150&lt;&gt;"""",'Анализ'!$B$13,1)*IF(P150&lt;&gt;"""",'Анализ'!$B$14,1)*IF(Q150&lt;&gt;"""",'Анализ'!$B$15,1)*IF(R150&lt;&gt;"""",'Анализ'!$B$16,1)*IF(S150&lt;&gt;"""",'Анализ'!$B$17,1)*IF(T150&lt;&gt;"""",'Анализ'!$B$18,1)*IF(U150&lt;&gt;"""",'Анализ'!$B$19,1"&amp;")*IF(COUNTIF(N150:U150, ""MP"") &gt; 0, 'Анализ'!$B$20, 1)*IF(COUNTIF(N150:U150, ""P"") &gt; 0, 'Анализ'!$B$21, 1)"),0.66)</f>
        <v>0.66</v>
      </c>
      <c r="G150" s="18" t="str">
        <f t="shared" si="1"/>
        <v>Против поправки</v>
      </c>
      <c r="H150" s="13">
        <f t="shared" si="2"/>
        <v>1</v>
      </c>
      <c r="I150" s="18">
        <f t="shared" si="3"/>
        <v>1</v>
      </c>
      <c r="J150" s="18">
        <f>COUNTIF('Отчеты'!D150:AC150, $J$1)</f>
        <v>0</v>
      </c>
      <c r="K150" s="18">
        <f>COUNTIF('Отчеты'!D150:AC150, $K$1)</f>
        <v>0</v>
      </c>
      <c r="L150" s="18">
        <f>COUNTIF('Отчеты'!D150:AC150, $L$1)</f>
        <v>1</v>
      </c>
      <c r="M150" s="18">
        <f>COUNTIF('Отчеты'!D150:AC150, $M$1)</f>
        <v>0</v>
      </c>
      <c r="N150" s="19"/>
      <c r="O150" s="19"/>
      <c r="P150" s="21" t="s">
        <v>78</v>
      </c>
      <c r="Q150" s="19"/>
      <c r="R150" s="19"/>
      <c r="S150" s="19"/>
      <c r="T150" s="19"/>
      <c r="U150" s="19"/>
      <c r="V150" s="20" t="s">
        <v>651</v>
      </c>
      <c r="W150" s="20" t="s">
        <v>52</v>
      </c>
      <c r="X150" s="9" t="s">
        <v>652</v>
      </c>
    </row>
    <row r="151">
      <c r="A151" s="18" t="s">
        <v>47</v>
      </c>
      <c r="B151" s="13" t="s">
        <v>588</v>
      </c>
      <c r="C151" s="14" t="s">
        <v>653</v>
      </c>
      <c r="D151" s="13"/>
      <c r="E151" s="13" t="s">
        <v>654</v>
      </c>
      <c r="F151" s="13">
        <f>IFERROR(__xludf.DUMMYFUNCTION("IF(A151=""Poslanec"",'Анализ'!$B$2,1)*IF(A151=""Senator"",'Анализ'!$B$3,1)*IF(A151=""Europoslanec"",'Анализ'!$B$4,1)*IF(A151=""Jiny politik"",'Анализ'!$B$5,1)*IF(COUNTIF('Анализ'!$C$6:$I$6, B151) = 0, 'Анализ'!$B$6, 1)*IF(B151=""BEZPP"", 'Анализ'!$B$7, 1)"&amp;"*IF(REGEXMATCH(D151, ""Praha""), 'Анализ'!$B$8, 1)*IF(COUNTIF('Анализ'!$C$9:$D$9, B151) &gt; 0, 'Анализ'!$B$9, 1)*IF(AND(G151=""Не известно"", K151&gt;0),'Анализ'!$B$10,1)*IF(AND(G151=""Не известно"", J151&gt;0, K151=0),'Анализ'!$B$11,1)*IF(AND(G151=""Против попра"&amp;"вки"", L151&gt;1),'Анализ'!$B$12,1)*IF(O151&lt;&gt;"""",'Анализ'!$B$13,1)*IF(P151&lt;&gt;"""",'Анализ'!$B$14,1)*IF(Q151&lt;&gt;"""",'Анализ'!$B$15,1)*IF(R151&lt;&gt;"""",'Анализ'!$B$16,1)*IF(S151&lt;&gt;"""",'Анализ'!$B$17,1)*IF(T151&lt;&gt;"""",'Анализ'!$B$18,1)*IF(U151&lt;&gt;"""",'Анализ'!$B$19,1"&amp;")*IF(COUNTIF(N151:U151, ""MP"") &gt; 0, 'Анализ'!$B$20, 1)*IF(COUNTIF(N151:U151, ""P"") &gt; 0, 'Анализ'!$B$21, 1)"),1.008)</f>
        <v>1.008</v>
      </c>
      <c r="G151" s="18" t="str">
        <f t="shared" si="1"/>
        <v>Не известно</v>
      </c>
      <c r="H151" s="13">
        <f t="shared" si="2"/>
        <v>1</v>
      </c>
      <c r="I151" s="18">
        <f t="shared" si="3"/>
        <v>0</v>
      </c>
      <c r="J151" s="18">
        <f>COUNTIF('Отчеты'!D151:AC151, $J$1)</f>
        <v>1</v>
      </c>
      <c r="K151" s="18">
        <f>COUNTIF('Отчеты'!D151:AC151, $K$1)</f>
        <v>0</v>
      </c>
      <c r="L151" s="18">
        <f>COUNTIF('Отчеты'!D151:AC151, $L$1)</f>
        <v>0</v>
      </c>
      <c r="M151" s="18">
        <f>COUNTIF('Отчеты'!D151:AC151, $M$1)</f>
        <v>0</v>
      </c>
      <c r="N151" s="19"/>
      <c r="O151" s="19"/>
      <c r="P151" s="19"/>
      <c r="Q151" s="21" t="s">
        <v>78</v>
      </c>
      <c r="R151" s="19"/>
      <c r="S151" s="19"/>
      <c r="T151" s="19"/>
      <c r="U151" s="19"/>
      <c r="V151" s="20" t="s">
        <v>655</v>
      </c>
      <c r="W151" s="20" t="s">
        <v>52</v>
      </c>
      <c r="X151" s="9" t="s">
        <v>656</v>
      </c>
    </row>
    <row r="152">
      <c r="A152" s="18" t="s">
        <v>47</v>
      </c>
      <c r="B152" s="13" t="s">
        <v>588</v>
      </c>
      <c r="C152" s="14" t="s">
        <v>657</v>
      </c>
      <c r="D152" s="13"/>
      <c r="E152" s="13" t="s">
        <v>658</v>
      </c>
      <c r="F152" s="13">
        <f>IFERROR(__xludf.DUMMYFUNCTION("IF(A152=""Poslanec"",'Анализ'!$B$2,1)*IF(A152=""Senator"",'Анализ'!$B$3,1)*IF(A152=""Europoslanec"",'Анализ'!$B$4,1)*IF(A152=""Jiny politik"",'Анализ'!$B$5,1)*IF(COUNTIF('Анализ'!$C$6:$I$6, B152) = 0, 'Анализ'!$B$6, 1)*IF(B152=""BEZPP"", 'Анализ'!$B$7, 1)"&amp;"*IF(REGEXMATCH(D152, ""Praha""), 'Анализ'!$B$8, 1)*IF(COUNTIF('Анализ'!$C$9:$D$9, B152) &gt; 0, 'Анализ'!$B$9, 1)*IF(AND(G152=""Не известно"", K152&gt;0),'Анализ'!$B$10,1)*IF(AND(G152=""Не известно"", J152&gt;0, K152=0),'Анализ'!$B$11,1)*IF(AND(G152=""Против попра"&amp;"вки"", L152&gt;1),'Анализ'!$B$12,1)*IF(O152&lt;&gt;"""",'Анализ'!$B$13,1)*IF(P152&lt;&gt;"""",'Анализ'!$B$14,1)*IF(Q152&lt;&gt;"""",'Анализ'!$B$15,1)*IF(R152&lt;&gt;"""",'Анализ'!$B$16,1)*IF(S152&lt;&gt;"""",'Анализ'!$B$17,1)*IF(T152&lt;&gt;"""",'Анализ'!$B$18,1)*IF(U152&lt;&gt;"""",'Анализ'!$B$19,1"&amp;")*IF(COUNTIF(N152:U152, ""MP"") &gt; 0, 'Анализ'!$B$20, 1)*IF(COUNTIF(N152:U152, ""P"") &gt; 0, 'Анализ'!$B$21, 1)"),3.0)</f>
        <v>3</v>
      </c>
      <c r="G152" s="18" t="str">
        <f t="shared" si="1"/>
        <v>Не известно</v>
      </c>
      <c r="H152" s="13">
        <f t="shared" si="2"/>
        <v>2</v>
      </c>
      <c r="I152" s="18">
        <f t="shared" si="3"/>
        <v>1</v>
      </c>
      <c r="J152" s="18">
        <f>COUNTIF('Отчеты'!D152:AC152, $J$1)</f>
        <v>1</v>
      </c>
      <c r="K152" s="18">
        <f>COUNTIF('Отчеты'!D152:AC152, $K$1)</f>
        <v>1</v>
      </c>
      <c r="L152" s="18">
        <f>COUNTIF('Отчеты'!D152:AC152, $L$1)</f>
        <v>0</v>
      </c>
      <c r="M152" s="18">
        <f>COUNTIF('Отчеты'!D152:AC152, $M$1)</f>
        <v>0</v>
      </c>
      <c r="N152" s="19"/>
      <c r="O152" s="19"/>
      <c r="P152" s="19"/>
      <c r="Q152" s="19"/>
      <c r="R152" s="19"/>
      <c r="S152" s="19"/>
      <c r="T152" s="19"/>
      <c r="U152" s="19"/>
      <c r="V152" s="20" t="s">
        <v>659</v>
      </c>
      <c r="W152" s="20" t="s">
        <v>57</v>
      </c>
      <c r="X152" s="9" t="s">
        <v>660</v>
      </c>
    </row>
    <row r="153">
      <c r="A153" s="18" t="s">
        <v>47</v>
      </c>
      <c r="B153" s="13" t="s">
        <v>588</v>
      </c>
      <c r="C153" s="14" t="s">
        <v>661</v>
      </c>
      <c r="D153" s="13"/>
      <c r="E153" s="13" t="s">
        <v>662</v>
      </c>
      <c r="F153" s="13">
        <f>IFERROR(__xludf.DUMMYFUNCTION("IF(A153=""Poslanec"",'Анализ'!$B$2,1)*IF(A153=""Senator"",'Анализ'!$B$3,1)*IF(A153=""Europoslanec"",'Анализ'!$B$4,1)*IF(A153=""Jiny politik"",'Анализ'!$B$5,1)*IF(COUNTIF('Анализ'!$C$6:$I$6, B153) = 0, 'Анализ'!$B$6, 1)*IF(B153=""BEZPP"", 'Анализ'!$B$7, 1)"&amp;"*IF(REGEXMATCH(D153, ""Praha""), 'Анализ'!$B$8, 1)*IF(COUNTIF('Анализ'!$C$9:$D$9, B153) &gt; 0, 'Анализ'!$B$9, 1)*IF(AND(G153=""Не известно"", K153&gt;0),'Анализ'!$B$10,1)*IF(AND(G153=""Не известно"", J153&gt;0, K153=0),'Анализ'!$B$11,1)*IF(AND(G153=""Против попра"&amp;"вки"", L153&gt;1),'Анализ'!$B$12,1)*IF(O153&lt;&gt;"""",'Анализ'!$B$13,1)*IF(P153&lt;&gt;"""",'Анализ'!$B$14,1)*IF(Q153&lt;&gt;"""",'Анализ'!$B$15,1)*IF(R153&lt;&gt;"""",'Анализ'!$B$16,1)*IF(S153&lt;&gt;"""",'Анализ'!$B$17,1)*IF(T153&lt;&gt;"""",'Анализ'!$B$18,1)*IF(U153&lt;&gt;"""",'Анализ'!$B$19,1"&amp;")*IF(COUNTIF(N153:U153, ""MP"") &gt; 0, 'Анализ'!$B$20, 1)*IF(COUNTIF(N153:U153, ""P"") &gt; 0, 'Анализ'!$B$21, 1)"),0.72)</f>
        <v>0.72</v>
      </c>
      <c r="G153" s="18" t="str">
        <f t="shared" si="1"/>
        <v>Не известно</v>
      </c>
      <c r="H153" s="13">
        <f t="shared" si="2"/>
        <v>1</v>
      </c>
      <c r="I153" s="18">
        <f t="shared" si="3"/>
        <v>0</v>
      </c>
      <c r="J153" s="18">
        <f>COUNTIF('Отчеты'!D153:AC153, $J$1)</f>
        <v>1</v>
      </c>
      <c r="K153" s="18">
        <f>COUNTIF('Отчеты'!D153:AC153, $K$1)</f>
        <v>0</v>
      </c>
      <c r="L153" s="18">
        <f>COUNTIF('Отчеты'!D153:AC153, $L$1)</f>
        <v>0</v>
      </c>
      <c r="M153" s="18">
        <f>COUNTIF('Отчеты'!D153:AC153, $M$1)</f>
        <v>0</v>
      </c>
      <c r="N153" s="19"/>
      <c r="O153" s="19"/>
      <c r="P153" s="19"/>
      <c r="Q153" s="19"/>
      <c r="R153" s="19"/>
      <c r="S153" s="19"/>
      <c r="T153" s="19"/>
      <c r="U153" s="19"/>
      <c r="V153" s="20" t="s">
        <v>663</v>
      </c>
      <c r="W153" s="20" t="s">
        <v>57</v>
      </c>
      <c r="X153" s="9" t="s">
        <v>664</v>
      </c>
    </row>
    <row r="154">
      <c r="A154" s="18" t="s">
        <v>47</v>
      </c>
      <c r="B154" s="13" t="s">
        <v>588</v>
      </c>
      <c r="C154" s="14" t="s">
        <v>665</v>
      </c>
      <c r="D154" s="13"/>
      <c r="E154" s="13" t="s">
        <v>666</v>
      </c>
      <c r="F154" s="13">
        <f>IFERROR(__xludf.DUMMYFUNCTION("IF(A154=""Poslanec"",'Анализ'!$B$2,1)*IF(A154=""Senator"",'Анализ'!$B$3,1)*IF(A154=""Europoslanec"",'Анализ'!$B$4,1)*IF(A154=""Jiny politik"",'Анализ'!$B$5,1)*IF(COUNTIF('Анализ'!$C$6:$I$6, B154) = 0, 'Анализ'!$B$6, 1)*IF(B154=""BEZPP"", 'Анализ'!$B$7, 1)"&amp;"*IF(REGEXMATCH(D154, ""Praha""), 'Анализ'!$B$8, 1)*IF(COUNTIF('Анализ'!$C$9:$D$9, B154) &gt; 0, 'Анализ'!$B$9, 1)*IF(AND(G154=""Не известно"", K154&gt;0),'Анализ'!$B$10,1)*IF(AND(G154=""Не известно"", J154&gt;0, K154=0),'Анализ'!$B$11,1)*IF(AND(G154=""Против попра"&amp;"вки"", L154&gt;1),'Анализ'!$B$12,1)*IF(O154&lt;&gt;"""",'Анализ'!$B$13,1)*IF(P154&lt;&gt;"""",'Анализ'!$B$14,1)*IF(Q154&lt;&gt;"""",'Анализ'!$B$15,1)*IF(R154&lt;&gt;"""",'Анализ'!$B$16,1)*IF(S154&lt;&gt;"""",'Анализ'!$B$17,1)*IF(T154&lt;&gt;"""",'Анализ'!$B$18,1)*IF(U154&lt;&gt;"""",'Анализ'!$B$19,1"&amp;")*IF(COUNTIF(N154:U154, ""MP"") &gt; 0, 'Анализ'!$B$20, 1)*IF(COUNTIF(N154:U154, ""P"") &gt; 0, 'Анализ'!$B$21, 1)"),0.72)</f>
        <v>0.72</v>
      </c>
      <c r="G154" s="18" t="str">
        <f t="shared" si="1"/>
        <v>Не известно</v>
      </c>
      <c r="H154" s="13">
        <f t="shared" si="2"/>
        <v>1</v>
      </c>
      <c r="I154" s="18">
        <f t="shared" si="3"/>
        <v>0</v>
      </c>
      <c r="J154" s="18">
        <f>COUNTIF('Отчеты'!D154:AC154, $J$1)</f>
        <v>1</v>
      </c>
      <c r="K154" s="18">
        <f>COUNTIF('Отчеты'!D154:AC154, $K$1)</f>
        <v>0</v>
      </c>
      <c r="L154" s="18">
        <f>COUNTIF('Отчеты'!D154:AC154, $L$1)</f>
        <v>0</v>
      </c>
      <c r="M154" s="18">
        <f>COUNTIF('Отчеты'!D154:AC154, $M$1)</f>
        <v>0</v>
      </c>
      <c r="N154" s="19"/>
      <c r="O154" s="19"/>
      <c r="P154" s="19"/>
      <c r="Q154" s="19"/>
      <c r="R154" s="19"/>
      <c r="S154" s="19"/>
      <c r="T154" s="19"/>
      <c r="U154" s="19"/>
      <c r="V154" s="20" t="s">
        <v>667</v>
      </c>
      <c r="W154" s="20" t="s">
        <v>57</v>
      </c>
      <c r="X154" s="9" t="s">
        <v>668</v>
      </c>
    </row>
    <row r="155">
      <c r="A155" s="18" t="s">
        <v>47</v>
      </c>
      <c r="B155" s="13" t="s">
        <v>669</v>
      </c>
      <c r="C155" s="14" t="s">
        <v>670</v>
      </c>
      <c r="D155" s="13"/>
      <c r="E155" s="13" t="s">
        <v>671</v>
      </c>
      <c r="F155" s="13">
        <f>IFERROR(__xludf.DUMMYFUNCTION("IF(A155=""Poslanec"",'Анализ'!$B$2,1)*IF(A155=""Senator"",'Анализ'!$B$3,1)*IF(A155=""Europoslanec"",'Анализ'!$B$4,1)*IF(A155=""Jiny politik"",'Анализ'!$B$5,1)*IF(COUNTIF('Анализ'!$C$6:$I$6, B155) = 0, 'Анализ'!$B$6, 1)*IF(B155=""BEZPP"", 'Анализ'!$B$7, 1)"&amp;"*IF(REGEXMATCH(D155, ""Praha""), 'Анализ'!$B$8, 1)*IF(COUNTIF('Анализ'!$C$9:$D$9, B155) &gt; 0, 'Анализ'!$B$9, 1)*IF(AND(G155=""Не известно"", K155&gt;0),'Анализ'!$B$10,1)*IF(AND(G155=""Не известно"", J155&gt;0, K155=0),'Анализ'!$B$11,1)*IF(AND(G155=""Против попра"&amp;"вки"", L155&gt;1),'Анализ'!$B$12,1)*IF(O155&lt;&gt;"""",'Анализ'!$B$13,1)*IF(P155&lt;&gt;"""",'Анализ'!$B$14,1)*IF(Q155&lt;&gt;"""",'Анализ'!$B$15,1)*IF(R155&lt;&gt;"""",'Анализ'!$B$16,1)*IF(S155&lt;&gt;"""",'Анализ'!$B$17,1)*IF(T155&lt;&gt;"""",'Анализ'!$B$18,1)*IF(U155&lt;&gt;"""",'Анализ'!$B$19,1"&amp;")*IF(COUNTIF(N155:U155, ""MP"") &gt; 0, 'Анализ'!$B$20, 1)*IF(COUNTIF(N155:U155, ""P"") &gt; 0, 'Анализ'!$B$21, 1)"),1.848)</f>
        <v>1.848</v>
      </c>
      <c r="G155" s="18" t="str">
        <f t="shared" si="1"/>
        <v>Не известно</v>
      </c>
      <c r="H155" s="13">
        <f t="shared" si="2"/>
        <v>1</v>
      </c>
      <c r="I155" s="18">
        <f t="shared" si="3"/>
        <v>0</v>
      </c>
      <c r="J155" s="18">
        <f>COUNTIF('Отчеты'!D155:AC155, $J$1)</f>
        <v>1</v>
      </c>
      <c r="K155" s="18">
        <f>COUNTIF('Отчеты'!D155:AC155, $K$1)</f>
        <v>0</v>
      </c>
      <c r="L155" s="18">
        <f>COUNTIF('Отчеты'!D155:AC155, $L$1)</f>
        <v>0</v>
      </c>
      <c r="M155" s="18">
        <f>COUNTIF('Отчеты'!D155:AC155, $M$1)</f>
        <v>0</v>
      </c>
      <c r="N155" s="19"/>
      <c r="O155" s="19"/>
      <c r="P155" s="19"/>
      <c r="Q155" s="21" t="s">
        <v>156</v>
      </c>
      <c r="R155" s="19"/>
      <c r="S155" s="19"/>
      <c r="T155" s="19"/>
      <c r="U155" s="19"/>
      <c r="V155" s="20" t="s">
        <v>672</v>
      </c>
      <c r="W155" s="20" t="s">
        <v>57</v>
      </c>
      <c r="X155" s="9" t="s">
        <v>673</v>
      </c>
      <c r="Z155" s="22"/>
      <c r="AA155" s="23"/>
      <c r="AB155" s="23"/>
      <c r="AC155" s="23"/>
      <c r="AD155" s="23"/>
      <c r="AE155" s="24"/>
    </row>
    <row r="156">
      <c r="A156" s="18" t="s">
        <v>47</v>
      </c>
      <c r="B156" s="13" t="s">
        <v>669</v>
      </c>
      <c r="C156" s="14" t="s">
        <v>674</v>
      </c>
      <c r="D156" s="13"/>
      <c r="E156" s="13" t="s">
        <v>675</v>
      </c>
      <c r="F156" s="13">
        <f>IFERROR(__xludf.DUMMYFUNCTION("IF(A156=""Poslanec"",'Анализ'!$B$2,1)*IF(A156=""Senator"",'Анализ'!$B$3,1)*IF(A156=""Europoslanec"",'Анализ'!$B$4,1)*IF(A156=""Jiny politik"",'Анализ'!$B$5,1)*IF(COUNTIF('Анализ'!$C$6:$I$6, B156) = 0, 'Анализ'!$B$6, 1)*IF(B156=""BEZPP"", 'Анализ'!$B$7, 1)"&amp;"*IF(REGEXMATCH(D156, ""Praha""), 'Анализ'!$B$8, 1)*IF(COUNTIF('Анализ'!$C$9:$D$9, B156) &gt; 0, 'Анализ'!$B$9, 1)*IF(AND(G156=""Не известно"", K156&gt;0),'Анализ'!$B$10,1)*IF(AND(G156=""Не известно"", J156&gt;0, K156=0),'Анализ'!$B$11,1)*IF(AND(G156=""Против попра"&amp;"вки"", L156&gt;1),'Анализ'!$B$12,1)*IF(O156&lt;&gt;"""",'Анализ'!$B$13,1)*IF(P156&lt;&gt;"""",'Анализ'!$B$14,1)*IF(Q156&lt;&gt;"""",'Анализ'!$B$15,1)*IF(R156&lt;&gt;"""",'Анализ'!$B$16,1)*IF(S156&lt;&gt;"""",'Анализ'!$B$17,1)*IF(T156&lt;&gt;"""",'Анализ'!$B$18,1)*IF(U156&lt;&gt;"""",'Анализ'!$B$19,1"&amp;")*IF(COUNTIF(N156:U156, ""MP"") &gt; 0, 'Анализ'!$B$20, 1)*IF(COUNTIF(N156:U156, ""P"") &gt; 0, 'Анализ'!$B$21, 1)"),1.44)</f>
        <v>1.44</v>
      </c>
      <c r="G156" s="18" t="str">
        <f t="shared" si="1"/>
        <v>Не известно</v>
      </c>
      <c r="H156" s="13">
        <f t="shared" si="2"/>
        <v>1</v>
      </c>
      <c r="I156" s="18">
        <f t="shared" si="3"/>
        <v>0</v>
      </c>
      <c r="J156" s="18">
        <f>COUNTIF('Отчеты'!D156:AC156, $J$1)</f>
        <v>1</v>
      </c>
      <c r="K156" s="18">
        <f>COUNTIF('Отчеты'!D156:AC156, $K$1)</f>
        <v>0</v>
      </c>
      <c r="L156" s="18">
        <f>COUNTIF('Отчеты'!D156:AC156, $L$1)</f>
        <v>0</v>
      </c>
      <c r="M156" s="18">
        <f>COUNTIF('Отчеты'!D156:AC156, $M$1)</f>
        <v>0</v>
      </c>
      <c r="N156" s="19"/>
      <c r="O156" s="19"/>
      <c r="P156" s="19"/>
      <c r="Q156" s="19"/>
      <c r="R156" s="19"/>
      <c r="S156" s="19"/>
      <c r="T156" s="19"/>
      <c r="U156" s="21" t="s">
        <v>78</v>
      </c>
      <c r="V156" s="20" t="s">
        <v>676</v>
      </c>
      <c r="W156" s="20" t="s">
        <v>57</v>
      </c>
      <c r="X156" s="9" t="s">
        <v>677</v>
      </c>
      <c r="Z156" s="22"/>
      <c r="AA156" s="23"/>
      <c r="AB156" s="23"/>
      <c r="AC156" s="23"/>
      <c r="AD156" s="24"/>
      <c r="AE156" s="24"/>
    </row>
    <row r="157">
      <c r="A157" s="18" t="s">
        <v>47</v>
      </c>
      <c r="B157" s="13" t="s">
        <v>669</v>
      </c>
      <c r="C157" s="14" t="s">
        <v>678</v>
      </c>
      <c r="D157" s="13"/>
      <c r="E157" s="13" t="s">
        <v>679</v>
      </c>
      <c r="F157" s="13">
        <f>IFERROR(__xludf.DUMMYFUNCTION("IF(A157=""Poslanec"",'Анализ'!$B$2,1)*IF(A157=""Senator"",'Анализ'!$B$3,1)*IF(A157=""Europoslanec"",'Анализ'!$B$4,1)*IF(A157=""Jiny politik"",'Анализ'!$B$5,1)*IF(COUNTIF('Анализ'!$C$6:$I$6, B157) = 0, 'Анализ'!$B$6, 1)*IF(B157=""BEZPP"", 'Анализ'!$B$7, 1)"&amp;"*IF(REGEXMATCH(D157, ""Praha""), 'Анализ'!$B$8, 1)*IF(COUNTIF('Анализ'!$C$9:$D$9, B157) &gt; 0, 'Анализ'!$B$9, 1)*IF(AND(G157=""Не известно"", K157&gt;0),'Анализ'!$B$10,1)*IF(AND(G157=""Не известно"", J157&gt;0, K157=0),'Анализ'!$B$11,1)*IF(AND(G157=""Против попра"&amp;"вки"", L157&gt;1),'Анализ'!$B$12,1)*IF(O157&lt;&gt;"""",'Анализ'!$B$13,1)*IF(P157&lt;&gt;"""",'Анализ'!$B$14,1)*IF(Q157&lt;&gt;"""",'Анализ'!$B$15,1)*IF(R157&lt;&gt;"""",'Анализ'!$B$16,1)*IF(S157&lt;&gt;"""",'Анализ'!$B$17,1)*IF(T157&lt;&gt;"""",'Анализ'!$B$18,1)*IF(U157&lt;&gt;"""",'Анализ'!$B$19,1"&amp;")*IF(COUNTIF(N157:U157, ""MP"") &gt; 0, 'Анализ'!$B$20, 1)*IF(COUNTIF(N157:U157, ""P"") &gt; 0, 'Анализ'!$B$21, 1)"),1.2)</f>
        <v>1.2</v>
      </c>
      <c r="G157" s="18" t="str">
        <f t="shared" si="1"/>
        <v>Не известно</v>
      </c>
      <c r="H157" s="13">
        <f t="shared" si="2"/>
        <v>1</v>
      </c>
      <c r="I157" s="18">
        <f t="shared" si="3"/>
        <v>0</v>
      </c>
      <c r="J157" s="18">
        <f>COUNTIF('Отчеты'!D157:AC157, $J$1)</f>
        <v>1</v>
      </c>
      <c r="K157" s="18">
        <f>COUNTIF('Отчеты'!D157:AC157, $K$1)</f>
        <v>0</v>
      </c>
      <c r="L157" s="18">
        <f>COUNTIF('Отчеты'!D157:AC157, $L$1)</f>
        <v>0</v>
      </c>
      <c r="M157" s="18">
        <f>COUNTIF('Отчеты'!D157:AC157, $M$1)</f>
        <v>0</v>
      </c>
      <c r="N157" s="19"/>
      <c r="O157" s="19"/>
      <c r="P157" s="19"/>
      <c r="Q157" s="19"/>
      <c r="R157" s="19"/>
      <c r="S157" s="19"/>
      <c r="T157" s="19"/>
      <c r="U157" s="19"/>
      <c r="V157" s="20" t="s">
        <v>680</v>
      </c>
      <c r="W157" s="20" t="s">
        <v>57</v>
      </c>
      <c r="X157" s="9" t="s">
        <v>681</v>
      </c>
      <c r="Z157" s="22"/>
      <c r="AA157" s="23"/>
      <c r="AB157" s="23"/>
      <c r="AC157" s="23"/>
      <c r="AD157" s="23"/>
      <c r="AE157" s="24"/>
    </row>
    <row r="158">
      <c r="A158" s="18" t="s">
        <v>47</v>
      </c>
      <c r="B158" s="13" t="s">
        <v>669</v>
      </c>
      <c r="C158" s="14" t="s">
        <v>682</v>
      </c>
      <c r="D158" s="13"/>
      <c r="E158" s="13" t="s">
        <v>683</v>
      </c>
      <c r="F158" s="13">
        <f>IFERROR(__xludf.DUMMYFUNCTION("IF(A158=""Poslanec"",'Анализ'!$B$2,1)*IF(A158=""Senator"",'Анализ'!$B$3,1)*IF(A158=""Europoslanec"",'Анализ'!$B$4,1)*IF(A158=""Jiny politik"",'Анализ'!$B$5,1)*IF(COUNTIF('Анализ'!$C$6:$I$6, B158) = 0, 'Анализ'!$B$6, 1)*IF(B158=""BEZPP"", 'Анализ'!$B$7, 1)"&amp;"*IF(REGEXMATCH(D158, ""Praha""), 'Анализ'!$B$8, 1)*IF(COUNTIF('Анализ'!$C$9:$D$9, B158) &gt; 0, 'Анализ'!$B$9, 1)*IF(AND(G158=""Не известно"", K158&gt;0),'Анализ'!$B$10,1)*IF(AND(G158=""Не известно"", J158&gt;0, K158=0),'Анализ'!$B$11,1)*IF(AND(G158=""Против попра"&amp;"вки"", L158&gt;1),'Анализ'!$B$12,1)*IF(O158&lt;&gt;"""",'Анализ'!$B$13,1)*IF(P158&lt;&gt;"""",'Анализ'!$B$14,1)*IF(Q158&lt;&gt;"""",'Анализ'!$B$15,1)*IF(R158&lt;&gt;"""",'Анализ'!$B$16,1)*IF(S158&lt;&gt;"""",'Анализ'!$B$17,1)*IF(T158&lt;&gt;"""",'Анализ'!$B$18,1)*IF(U158&lt;&gt;"""",'Анализ'!$B$19,1"&amp;")*IF(COUNTIF(N158:U158, ""MP"") &gt; 0, 'Анализ'!$B$20, 1)*IF(COUNTIF(N158:U158, ""P"") &gt; 0, 'Анализ'!$B$21, 1)"),5.0)</f>
        <v>5</v>
      </c>
      <c r="G158" s="18" t="str">
        <f t="shared" si="1"/>
        <v>Не известно</v>
      </c>
      <c r="H158" s="13">
        <f t="shared" si="2"/>
        <v>4</v>
      </c>
      <c r="I158" s="18">
        <f t="shared" si="3"/>
        <v>1</v>
      </c>
      <c r="J158" s="18">
        <f>COUNTIF('Отчеты'!D158:AC158, $J$1)</f>
        <v>3</v>
      </c>
      <c r="K158" s="18">
        <f>COUNTIF('Отчеты'!D158:AC158, $K$1)</f>
        <v>1</v>
      </c>
      <c r="L158" s="18">
        <f>COUNTIF('Отчеты'!D158:AC158, $L$1)</f>
        <v>0</v>
      </c>
      <c r="M158" s="18">
        <f>COUNTIF('Отчеты'!D158:AC158, $M$1)</f>
        <v>0</v>
      </c>
      <c r="N158" s="19"/>
      <c r="O158" s="19"/>
      <c r="P158" s="19"/>
      <c r="Q158" s="19"/>
      <c r="R158" s="19"/>
      <c r="S158" s="19"/>
      <c r="T158" s="19"/>
      <c r="U158" s="19"/>
      <c r="V158" s="20" t="s">
        <v>684</v>
      </c>
      <c r="W158" s="20" t="s">
        <v>57</v>
      </c>
      <c r="X158" s="9" t="s">
        <v>685</v>
      </c>
      <c r="Z158" s="22"/>
      <c r="AA158" s="23"/>
      <c r="AB158" s="23"/>
      <c r="AC158" s="23"/>
      <c r="AD158" s="24"/>
      <c r="AE158" s="24"/>
    </row>
    <row r="159">
      <c r="A159" s="18" t="s">
        <v>47</v>
      </c>
      <c r="B159" s="13" t="s">
        <v>669</v>
      </c>
      <c r="C159" s="14" t="s">
        <v>686</v>
      </c>
      <c r="D159" s="13"/>
      <c r="E159" s="13" t="s">
        <v>687</v>
      </c>
      <c r="F159" s="13">
        <f>IFERROR(__xludf.DUMMYFUNCTION("IF(A159=""Poslanec"",'Анализ'!$B$2,1)*IF(A159=""Senator"",'Анализ'!$B$3,1)*IF(A159=""Europoslanec"",'Анализ'!$B$4,1)*IF(A159=""Jiny politik"",'Анализ'!$B$5,1)*IF(COUNTIF('Анализ'!$C$6:$I$6, B159) = 0, 'Анализ'!$B$6, 1)*IF(B159=""BEZPP"", 'Анализ'!$B$7, 1)"&amp;"*IF(REGEXMATCH(D159, ""Praha""), 'Анализ'!$B$8, 1)*IF(COUNTIF('Анализ'!$C$9:$D$9, B159) &gt; 0, 'Анализ'!$B$9, 1)*IF(AND(G159=""Не известно"", K159&gt;0),'Анализ'!$B$10,1)*IF(AND(G159=""Не известно"", J159&gt;0, K159=0),'Анализ'!$B$11,1)*IF(AND(G159=""Против попра"&amp;"вки"", L159&gt;1),'Анализ'!$B$12,1)*IF(O159&lt;&gt;"""",'Анализ'!$B$13,1)*IF(P159&lt;&gt;"""",'Анализ'!$B$14,1)*IF(Q159&lt;&gt;"""",'Анализ'!$B$15,1)*IF(R159&lt;&gt;"""",'Анализ'!$B$16,1)*IF(S159&lt;&gt;"""",'Анализ'!$B$17,1)*IF(T159&lt;&gt;"""",'Анализ'!$B$18,1)*IF(U159&lt;&gt;"""",'Анализ'!$B$19,1"&amp;")*IF(COUNTIF(N159:U159, ""MP"") &gt; 0, 'Анализ'!$B$20, 1)*IF(COUNTIF(N159:U159, ""P"") &gt; 0, 'Анализ'!$B$21, 1)"),1.68)</f>
        <v>1.68</v>
      </c>
      <c r="G159" s="18" t="str">
        <f t="shared" si="1"/>
        <v>Не известно</v>
      </c>
      <c r="H159" s="13">
        <f t="shared" si="2"/>
        <v>1</v>
      </c>
      <c r="I159" s="18">
        <f t="shared" si="3"/>
        <v>0</v>
      </c>
      <c r="J159" s="18">
        <f>COUNTIF('Отчеты'!D159:AC159, $J$1)</f>
        <v>1</v>
      </c>
      <c r="K159" s="18">
        <f>COUNTIF('Отчеты'!D159:AC159, $K$1)</f>
        <v>0</v>
      </c>
      <c r="L159" s="18">
        <f>COUNTIF('Отчеты'!D159:AC159, $L$1)</f>
        <v>0</v>
      </c>
      <c r="M159" s="18">
        <f>COUNTIF('Отчеты'!D159:AC159, $M$1)</f>
        <v>0</v>
      </c>
      <c r="N159" s="19"/>
      <c r="O159" s="19"/>
      <c r="P159" s="19"/>
      <c r="Q159" s="21" t="s">
        <v>78</v>
      </c>
      <c r="R159" s="19"/>
      <c r="S159" s="19"/>
      <c r="T159" s="19"/>
      <c r="U159" s="19"/>
      <c r="V159" s="20" t="s">
        <v>688</v>
      </c>
      <c r="W159" s="20" t="s">
        <v>57</v>
      </c>
      <c r="X159" s="9" t="s">
        <v>689</v>
      </c>
      <c r="Z159" s="22"/>
      <c r="AA159" s="23"/>
      <c r="AB159" s="23"/>
      <c r="AC159" s="23"/>
      <c r="AD159" s="23"/>
      <c r="AE159" s="24"/>
    </row>
    <row r="160">
      <c r="A160" s="18" t="s">
        <v>47</v>
      </c>
      <c r="B160" s="13" t="s">
        <v>669</v>
      </c>
      <c r="C160" s="14" t="s">
        <v>690</v>
      </c>
      <c r="D160" s="13"/>
      <c r="E160" s="13" t="s">
        <v>691</v>
      </c>
      <c r="F160" s="13">
        <f>IFERROR(__xludf.DUMMYFUNCTION("IF(A160=""Poslanec"",'Анализ'!$B$2,1)*IF(A160=""Senator"",'Анализ'!$B$3,1)*IF(A160=""Europoslanec"",'Анализ'!$B$4,1)*IF(A160=""Jiny politik"",'Анализ'!$B$5,1)*IF(COUNTIF('Анализ'!$C$6:$I$6, B160) = 0, 'Анализ'!$B$6, 1)*IF(B160=""BEZPP"", 'Анализ'!$B$7, 1)"&amp;"*IF(REGEXMATCH(D160, ""Praha""), 'Анализ'!$B$8, 1)*IF(COUNTIF('Анализ'!$C$9:$D$9, B160) &gt; 0, 'Анализ'!$B$9, 1)*IF(AND(G160=""Не известно"", K160&gt;0),'Анализ'!$B$10,1)*IF(AND(G160=""Не известно"", J160&gt;0, K160=0),'Анализ'!$B$11,1)*IF(AND(G160=""Против попра"&amp;"вки"", L160&gt;1),'Анализ'!$B$12,1)*IF(O160&lt;&gt;"""",'Анализ'!$B$13,1)*IF(P160&lt;&gt;"""",'Анализ'!$B$14,1)*IF(Q160&lt;&gt;"""",'Анализ'!$B$15,1)*IF(R160&lt;&gt;"""",'Анализ'!$B$16,1)*IF(S160&lt;&gt;"""",'Анализ'!$B$17,1)*IF(T160&lt;&gt;"""",'Анализ'!$B$18,1)*IF(U160&lt;&gt;"""",'Анализ'!$B$19,1"&amp;")*IF(COUNTIF(N160:U160, ""MP"") &gt; 0, 'Анализ'!$B$20, 1)*IF(COUNTIF(N160:U160, ""P"") &gt; 0, 'Анализ'!$B$21, 1)"),1.2)</f>
        <v>1.2</v>
      </c>
      <c r="G160" s="18" t="str">
        <f t="shared" si="1"/>
        <v>Не известно</v>
      </c>
      <c r="H160" s="13">
        <f t="shared" si="2"/>
        <v>1</v>
      </c>
      <c r="I160" s="18">
        <f t="shared" si="3"/>
        <v>0</v>
      </c>
      <c r="J160" s="18">
        <f>COUNTIF('Отчеты'!D160:AC160, $J$1)</f>
        <v>1</v>
      </c>
      <c r="K160" s="18">
        <f>COUNTIF('Отчеты'!D160:AC160, $K$1)</f>
        <v>0</v>
      </c>
      <c r="L160" s="18">
        <f>COUNTIF('Отчеты'!D160:AC160, $L$1)</f>
        <v>0</v>
      </c>
      <c r="M160" s="18">
        <f>COUNTIF('Отчеты'!D160:AC160, $M$1)</f>
        <v>0</v>
      </c>
      <c r="N160" s="19"/>
      <c r="O160" s="19"/>
      <c r="P160" s="19"/>
      <c r="Q160" s="19"/>
      <c r="R160" s="19"/>
      <c r="S160" s="19"/>
      <c r="T160" s="19"/>
      <c r="U160" s="19"/>
      <c r="V160" s="20" t="s">
        <v>692</v>
      </c>
      <c r="W160" s="20" t="s">
        <v>57</v>
      </c>
      <c r="X160" s="9" t="s">
        <v>693</v>
      </c>
      <c r="AA160" s="22"/>
      <c r="AB160" s="23"/>
      <c r="AC160" s="23"/>
      <c r="AD160" s="24"/>
      <c r="AE160" s="24"/>
    </row>
    <row r="161">
      <c r="A161" s="25" t="s">
        <v>47</v>
      </c>
      <c r="B161" s="26" t="s">
        <v>669</v>
      </c>
      <c r="C161" s="27" t="s">
        <v>694</v>
      </c>
      <c r="D161" s="25" t="s">
        <v>196</v>
      </c>
      <c r="E161" s="26" t="s">
        <v>695</v>
      </c>
      <c r="F161" s="26">
        <f>IFERROR(__xludf.DUMMYFUNCTION("IF(A161=""Poslanec"",'Анализ'!$B$2,1)*IF(A161=""Senator"",'Анализ'!$B$3,1)*IF(A161=""Europoslanec"",'Анализ'!$B$4,1)*IF(A161=""Jiny politik"",'Анализ'!$B$5,1)*IF(COUNTIF('Анализ'!$C$6:$I$6, B161) = 0, 'Анализ'!$B$6, 1)*IF(B161=""BEZPP"", 'Анализ'!$B$7, 1)"&amp;"*IF(REGEXMATCH(D161, ""Praha""), 'Анализ'!$B$8, 1)*IF(COUNTIF('Анализ'!$C$9:$D$9, B161) &gt; 0, 'Анализ'!$B$9, 1)*IF(AND(G161=""Не известно"", K161&gt;0),'Анализ'!$B$10,1)*IF(AND(G161=""Не известно"", J161&gt;0, K161=0),'Анализ'!$B$11,1)*IF(AND(G161=""Против попра"&amp;"вки"", L161&gt;1),'Анализ'!$B$12,1)*IF(O161&lt;&gt;"""",'Анализ'!$B$13,1)*IF(P161&lt;&gt;"""",'Анализ'!$B$14,1)*IF(Q161&lt;&gt;"""",'Анализ'!$B$15,1)*IF(R161&lt;&gt;"""",'Анализ'!$B$16,1)*IF(S161&lt;&gt;"""",'Анализ'!$B$17,1)*IF(T161&lt;&gt;"""",'Анализ'!$B$18,1)*IF(U161&lt;&gt;"""",'Анализ'!$B$19,1"&amp;")*IF(COUNTIF(N161:U161, ""MP"") &gt; 0, 'Анализ'!$B$20, 1)*IF(COUNTIF(N161:U161, ""P"") &gt; 0, 'Анализ'!$B$21, 1)"),2.1450000000000005)</f>
        <v>2.145</v>
      </c>
      <c r="G161" s="25" t="str">
        <f t="shared" si="1"/>
        <v>За поправку</v>
      </c>
      <c r="H161" s="26">
        <f t="shared" si="2"/>
        <v>2</v>
      </c>
      <c r="I161" s="25">
        <f t="shared" si="3"/>
        <v>1</v>
      </c>
      <c r="J161" s="25">
        <f>COUNTIF('Отчеты'!D161:AC161, $J$1)</f>
        <v>1</v>
      </c>
      <c r="K161" s="25">
        <f>COUNTIF('Отчеты'!D161:AC161, $K$1)</f>
        <v>0</v>
      </c>
      <c r="L161" s="25">
        <f>COUNTIF('Отчеты'!D161:AC161, $L$1)</f>
        <v>0</v>
      </c>
      <c r="M161" s="25">
        <f>COUNTIF('Отчеты'!D161:AC161, $M$1)</f>
        <v>1</v>
      </c>
      <c r="N161" s="26"/>
      <c r="O161" s="26"/>
      <c r="P161" s="26"/>
      <c r="Q161" s="26"/>
      <c r="R161" s="25" t="s">
        <v>156</v>
      </c>
      <c r="S161" s="25" t="s">
        <v>78</v>
      </c>
      <c r="T161" s="26"/>
      <c r="U161" s="26"/>
      <c r="V161" s="20" t="s">
        <v>696</v>
      </c>
      <c r="W161" s="20" t="s">
        <v>57</v>
      </c>
      <c r="X161" s="9" t="s">
        <v>697</v>
      </c>
      <c r="AA161" s="22"/>
      <c r="AB161" s="23"/>
      <c r="AC161" s="23"/>
      <c r="AD161" s="23"/>
      <c r="AE161" s="24"/>
      <c r="AF161" s="26"/>
      <c r="AG161" s="26"/>
    </row>
    <row r="162">
      <c r="A162" s="18" t="s">
        <v>47</v>
      </c>
      <c r="B162" s="13" t="s">
        <v>669</v>
      </c>
      <c r="C162" s="14" t="s">
        <v>698</v>
      </c>
      <c r="D162" s="13"/>
      <c r="E162" s="13" t="s">
        <v>699</v>
      </c>
      <c r="F162" s="13">
        <f>IFERROR(__xludf.DUMMYFUNCTION("IF(A162=""Poslanec"",'Анализ'!$B$2,1)*IF(A162=""Senator"",'Анализ'!$B$3,1)*IF(A162=""Europoslanec"",'Анализ'!$B$4,1)*IF(A162=""Jiny politik"",'Анализ'!$B$5,1)*IF(COUNTIF('Анализ'!$C$6:$I$6, B162) = 0, 'Анализ'!$B$6, 1)*IF(B162=""BEZPP"", 'Анализ'!$B$7, 1)"&amp;"*IF(REGEXMATCH(D162, ""Praha""), 'Анализ'!$B$8, 1)*IF(COUNTIF('Анализ'!$C$9:$D$9, B162) &gt; 0, 'Анализ'!$B$9, 1)*IF(AND(G162=""Не известно"", K162&gt;0),'Анализ'!$B$10,1)*IF(AND(G162=""Не известно"", J162&gt;0, K162=0),'Анализ'!$B$11,1)*IF(AND(G162=""Против попра"&amp;"вки"", L162&gt;1),'Анализ'!$B$12,1)*IF(O162&lt;&gt;"""",'Анализ'!$B$13,1)*IF(P162&lt;&gt;"""",'Анализ'!$B$14,1)*IF(Q162&lt;&gt;"""",'Анализ'!$B$15,1)*IF(R162&lt;&gt;"""",'Анализ'!$B$16,1)*IF(S162&lt;&gt;"""",'Анализ'!$B$17,1)*IF(T162&lt;&gt;"""",'Анализ'!$B$18,1)*IF(U162&lt;&gt;"""",'Анализ'!$B$19,1"&amp;")*IF(COUNTIF(N162:U162, ""MP"") &gt; 0, 'Анализ'!$B$20, 1)*IF(COUNTIF(N162:U162, ""P"") &gt; 0, 'Анализ'!$B$21, 1)"),1.4520000000000002)</f>
        <v>1.452</v>
      </c>
      <c r="G162" s="18" t="str">
        <f t="shared" si="1"/>
        <v>Не известно</v>
      </c>
      <c r="H162" s="13">
        <f t="shared" si="2"/>
        <v>1</v>
      </c>
      <c r="I162" s="18">
        <f t="shared" si="3"/>
        <v>0</v>
      </c>
      <c r="J162" s="18">
        <f>COUNTIF('Отчеты'!D162:AC162, $J$1)</f>
        <v>1</v>
      </c>
      <c r="K162" s="18">
        <f>COUNTIF('Отчеты'!D162:AC162, $K$1)</f>
        <v>0</v>
      </c>
      <c r="L162" s="18">
        <f>COUNTIF('Отчеты'!D162:AC162, $L$1)</f>
        <v>0</v>
      </c>
      <c r="M162" s="18">
        <f>COUNTIF('Отчеты'!D162:AC162, $M$1)</f>
        <v>0</v>
      </c>
      <c r="N162" s="19"/>
      <c r="O162" s="19"/>
      <c r="P162" s="21" t="s">
        <v>78</v>
      </c>
      <c r="Q162" s="19"/>
      <c r="R162" s="19"/>
      <c r="S162" s="19"/>
      <c r="T162" s="21" t="s">
        <v>78</v>
      </c>
      <c r="U162" s="19"/>
      <c r="V162" s="20" t="s">
        <v>700</v>
      </c>
      <c r="W162" s="20" t="s">
        <v>57</v>
      </c>
      <c r="X162" s="9" t="s">
        <v>701</v>
      </c>
      <c r="AA162" s="22"/>
      <c r="AB162" s="23"/>
      <c r="AC162" s="23"/>
      <c r="AD162" s="23"/>
      <c r="AE162" s="24"/>
    </row>
    <row r="163">
      <c r="A163" s="18" t="s">
        <v>47</v>
      </c>
      <c r="B163" s="13" t="s">
        <v>669</v>
      </c>
      <c r="C163" s="14" t="s">
        <v>702</v>
      </c>
      <c r="D163" s="13"/>
      <c r="E163" s="13" t="s">
        <v>703</v>
      </c>
      <c r="F163" s="13">
        <f>IFERROR(__xludf.DUMMYFUNCTION("IF(A163=""Poslanec"",'Анализ'!$B$2,1)*IF(A163=""Senator"",'Анализ'!$B$3,1)*IF(A163=""Europoslanec"",'Анализ'!$B$4,1)*IF(A163=""Jiny politik"",'Анализ'!$B$5,1)*IF(COUNTIF('Анализ'!$C$6:$I$6, B163) = 0, 'Анализ'!$B$6, 1)*IF(B163=""BEZPP"", 'Анализ'!$B$7, 1)"&amp;"*IF(REGEXMATCH(D163, ""Praha""), 'Анализ'!$B$8, 1)*IF(COUNTIF('Анализ'!$C$9:$D$9, B163) &gt; 0, 'Анализ'!$B$9, 1)*IF(AND(G163=""Не известно"", K163&gt;0),'Анализ'!$B$10,1)*IF(AND(G163=""Не известно"", J163&gt;0, K163=0),'Анализ'!$B$11,1)*IF(AND(G163=""Против попра"&amp;"вки"", L163&gt;1),'Анализ'!$B$12,1)*IF(O163&lt;&gt;"""",'Анализ'!$B$13,1)*IF(P163&lt;&gt;"""",'Анализ'!$B$14,1)*IF(Q163&lt;&gt;"""",'Анализ'!$B$15,1)*IF(R163&lt;&gt;"""",'Анализ'!$B$16,1)*IF(S163&lt;&gt;"""",'Анализ'!$B$17,1)*IF(T163&lt;&gt;"""",'Анализ'!$B$18,1)*IF(U163&lt;&gt;"""",'Анализ'!$B$19,1"&amp;")*IF(COUNTIF(N163:U163, ""MP"") &gt; 0, 'Анализ'!$B$20, 1)*IF(COUNTIF(N163:U163, ""P"") &gt; 0, 'Анализ'!$B$21, 1)"),5.0)</f>
        <v>5</v>
      </c>
      <c r="G163" s="18" t="str">
        <f t="shared" si="1"/>
        <v>Не известно</v>
      </c>
      <c r="H163" s="13">
        <f t="shared" si="2"/>
        <v>4</v>
      </c>
      <c r="I163" s="18">
        <f t="shared" si="3"/>
        <v>1</v>
      </c>
      <c r="J163" s="18">
        <f>COUNTIF('Отчеты'!D163:AC163, $J$1)</f>
        <v>3</v>
      </c>
      <c r="K163" s="18">
        <f>COUNTIF('Отчеты'!D163:AC163, $K$1)</f>
        <v>1</v>
      </c>
      <c r="L163" s="18">
        <f>COUNTIF('Отчеты'!D163:AC163, $L$1)</f>
        <v>0</v>
      </c>
      <c r="M163" s="18">
        <f>COUNTIF('Отчеты'!D163:AC163, $M$1)</f>
        <v>0</v>
      </c>
      <c r="N163" s="19"/>
      <c r="O163" s="19"/>
      <c r="P163" s="19"/>
      <c r="Q163" s="19"/>
      <c r="R163" s="19"/>
      <c r="S163" s="19"/>
      <c r="T163" s="19"/>
      <c r="U163" s="19"/>
      <c r="V163" s="20" t="s">
        <v>704</v>
      </c>
      <c r="W163" s="20" t="s">
        <v>57</v>
      </c>
      <c r="X163" s="9" t="s">
        <v>705</v>
      </c>
      <c r="Y163" s="22"/>
      <c r="AA163" s="22"/>
      <c r="AB163" s="23"/>
      <c r="AC163" s="23"/>
      <c r="AD163" s="24"/>
      <c r="AE163" s="23"/>
    </row>
    <row r="164">
      <c r="A164" s="18" t="s">
        <v>47</v>
      </c>
      <c r="B164" s="13" t="s">
        <v>669</v>
      </c>
      <c r="C164" s="14" t="s">
        <v>706</v>
      </c>
      <c r="D164" s="13"/>
      <c r="E164" s="13" t="s">
        <v>707</v>
      </c>
      <c r="F164" s="13">
        <f>IFERROR(__xludf.DUMMYFUNCTION("IF(A164=""Poslanec"",'Анализ'!$B$2,1)*IF(A164=""Senator"",'Анализ'!$B$3,1)*IF(A164=""Europoslanec"",'Анализ'!$B$4,1)*IF(A164=""Jiny politik"",'Анализ'!$B$5,1)*IF(COUNTIF('Анализ'!$C$6:$I$6, B164) = 0, 'Анализ'!$B$6, 1)*IF(B164=""BEZPP"", 'Анализ'!$B$7, 1)"&amp;"*IF(REGEXMATCH(D164, ""Praha""), 'Анализ'!$B$8, 1)*IF(COUNTIF('Анализ'!$C$9:$D$9, B164) &gt; 0, 'Анализ'!$B$9, 1)*IF(AND(G164=""Не известно"", K164&gt;0),'Анализ'!$B$10,1)*IF(AND(G164=""Не известно"", J164&gt;0, K164=0),'Анализ'!$B$11,1)*IF(AND(G164=""Против попра"&amp;"вки"", L164&gt;1),'Анализ'!$B$12,1)*IF(O164&lt;&gt;"""",'Анализ'!$B$13,1)*IF(P164&lt;&gt;"""",'Анализ'!$B$14,1)*IF(Q164&lt;&gt;"""",'Анализ'!$B$15,1)*IF(R164&lt;&gt;"""",'Анализ'!$B$16,1)*IF(S164&lt;&gt;"""",'Анализ'!$B$17,1)*IF(T164&lt;&gt;"""",'Анализ'!$B$18,1)*IF(U164&lt;&gt;"""",'Анализ'!$B$19,1"&amp;")*IF(COUNTIF(N164:U164, ""MP"") &gt; 0, 'Анализ'!$B$20, 1)*IF(COUNTIF(N164:U164, ""P"") &gt; 0, 'Анализ'!$B$21, 1)"),1.2)</f>
        <v>1.2</v>
      </c>
      <c r="G164" s="18" t="str">
        <f t="shared" si="1"/>
        <v>Не известно</v>
      </c>
      <c r="H164" s="13">
        <f t="shared" si="2"/>
        <v>1</v>
      </c>
      <c r="I164" s="18">
        <f t="shared" si="3"/>
        <v>0</v>
      </c>
      <c r="J164" s="18">
        <f>COUNTIF('Отчеты'!D164:AC164, $J$1)</f>
        <v>1</v>
      </c>
      <c r="K164" s="18">
        <f>COUNTIF('Отчеты'!D164:AC164, $K$1)</f>
        <v>0</v>
      </c>
      <c r="L164" s="18">
        <f>COUNTIF('Отчеты'!D164:AC164, $L$1)</f>
        <v>0</v>
      </c>
      <c r="M164" s="18">
        <f>COUNTIF('Отчеты'!D164:AC164, $M$1)</f>
        <v>0</v>
      </c>
      <c r="N164" s="19"/>
      <c r="O164" s="19"/>
      <c r="P164" s="19"/>
      <c r="Q164" s="19"/>
      <c r="R164" s="19"/>
      <c r="S164" s="19"/>
      <c r="T164" s="19"/>
      <c r="U164" s="19"/>
      <c r="V164" s="20" t="s">
        <v>708</v>
      </c>
      <c r="W164" s="20" t="s">
        <v>57</v>
      </c>
      <c r="X164" s="9" t="s">
        <v>709</v>
      </c>
      <c r="AA164" s="22"/>
      <c r="AB164" s="23"/>
      <c r="AC164" s="23"/>
      <c r="AD164" s="24"/>
      <c r="AE164" s="24"/>
    </row>
    <row r="165">
      <c r="A165" s="18" t="s">
        <v>47</v>
      </c>
      <c r="B165" s="13" t="s">
        <v>669</v>
      </c>
      <c r="C165" s="14" t="s">
        <v>710</v>
      </c>
      <c r="D165" s="13"/>
      <c r="E165" s="13" t="s">
        <v>711</v>
      </c>
      <c r="F165" s="13">
        <f>IFERROR(__xludf.DUMMYFUNCTION("IF(A165=""Poslanec"",'Анализ'!$B$2,1)*IF(A165=""Senator"",'Анализ'!$B$3,1)*IF(A165=""Europoslanec"",'Анализ'!$B$4,1)*IF(A165=""Jiny politik"",'Анализ'!$B$5,1)*IF(COUNTIF('Анализ'!$C$6:$I$6, B165) = 0, 'Анализ'!$B$6, 1)*IF(B165=""BEZPP"", 'Анализ'!$B$7, 1)"&amp;"*IF(REGEXMATCH(D165, ""Praha""), 'Анализ'!$B$8, 1)*IF(COUNTIF('Анализ'!$C$9:$D$9, B165) &gt; 0, 'Анализ'!$B$9, 1)*IF(AND(G165=""Не известно"", K165&gt;0),'Анализ'!$B$10,1)*IF(AND(G165=""Не известно"", J165&gt;0, K165=0),'Анализ'!$B$11,1)*IF(AND(G165=""Против попра"&amp;"вки"", L165&gt;1),'Анализ'!$B$12,1)*IF(O165&lt;&gt;"""",'Анализ'!$B$13,1)*IF(P165&lt;&gt;"""",'Анализ'!$B$14,1)*IF(Q165&lt;&gt;"""",'Анализ'!$B$15,1)*IF(R165&lt;&gt;"""",'Анализ'!$B$16,1)*IF(S165&lt;&gt;"""",'Анализ'!$B$17,1)*IF(T165&lt;&gt;"""",'Анализ'!$B$18,1)*IF(U165&lt;&gt;"""",'Анализ'!$B$19,1"&amp;")*IF(COUNTIF(N165:U165, ""MP"") &gt; 0, 'Анализ'!$B$20, 1)*IF(COUNTIF(N165:U165, ""P"") &gt; 0, 'Анализ'!$B$21, 1)"),6.6)</f>
        <v>6.6</v>
      </c>
      <c r="G165" s="18" t="str">
        <f t="shared" si="1"/>
        <v>Не известно</v>
      </c>
      <c r="H165" s="13">
        <f t="shared" si="2"/>
        <v>3</v>
      </c>
      <c r="I165" s="18">
        <f t="shared" si="3"/>
        <v>2</v>
      </c>
      <c r="J165" s="18">
        <f>COUNTIF('Отчеты'!D165:AC165, $J$1)</f>
        <v>1</v>
      </c>
      <c r="K165" s="18">
        <f>COUNTIF('Отчеты'!D165:AC165, $K$1)</f>
        <v>2</v>
      </c>
      <c r="L165" s="18">
        <f>COUNTIF('Отчеты'!D165:AC165, $L$1)</f>
        <v>0</v>
      </c>
      <c r="M165" s="18">
        <f>COUNTIF('Отчеты'!D165:AC165, $M$1)</f>
        <v>0</v>
      </c>
      <c r="N165" s="21" t="s">
        <v>78</v>
      </c>
      <c r="O165" s="19"/>
      <c r="P165" s="21" t="s">
        <v>83</v>
      </c>
      <c r="Q165" s="19"/>
      <c r="R165" s="19"/>
      <c r="S165" s="19"/>
      <c r="T165" s="19"/>
      <c r="U165" s="19"/>
      <c r="V165" s="20" t="s">
        <v>712</v>
      </c>
      <c r="W165" s="20" t="s">
        <v>57</v>
      </c>
      <c r="X165" s="9" t="s">
        <v>713</v>
      </c>
      <c r="AA165" s="22"/>
      <c r="AB165" s="23"/>
      <c r="AC165" s="23"/>
      <c r="AD165" s="24"/>
      <c r="AE165" s="24"/>
    </row>
    <row r="166">
      <c r="A166" s="18" t="s">
        <v>47</v>
      </c>
      <c r="B166" s="13" t="s">
        <v>669</v>
      </c>
      <c r="C166" s="14" t="s">
        <v>714</v>
      </c>
      <c r="D166" s="13"/>
      <c r="E166" s="13" t="s">
        <v>715</v>
      </c>
      <c r="F166" s="13">
        <f>IFERROR(__xludf.DUMMYFUNCTION("IF(A166=""Poslanec"",'Анализ'!$B$2,1)*IF(A166=""Senator"",'Анализ'!$B$3,1)*IF(A166=""Europoslanec"",'Анализ'!$B$4,1)*IF(A166=""Jiny politik"",'Анализ'!$B$5,1)*IF(COUNTIF('Анализ'!$C$6:$I$6, B166) = 0, 'Анализ'!$B$6, 1)*IF(B166=""BEZPP"", 'Анализ'!$B$7, 1)"&amp;"*IF(REGEXMATCH(D166, ""Praha""), 'Анализ'!$B$8, 1)*IF(COUNTIF('Анализ'!$C$9:$D$9, B166) &gt; 0, 'Анализ'!$B$9, 1)*IF(AND(G166=""Не известно"", K166&gt;0),'Анализ'!$B$10,1)*IF(AND(G166=""Не известно"", J166&gt;0, K166=0),'Анализ'!$B$11,1)*IF(AND(G166=""Против попра"&amp;"вки"", L166&gt;1),'Анализ'!$B$12,1)*IF(O166&lt;&gt;"""",'Анализ'!$B$13,1)*IF(P166&lt;&gt;"""",'Анализ'!$B$14,1)*IF(Q166&lt;&gt;"""",'Анализ'!$B$15,1)*IF(R166&lt;&gt;"""",'Анализ'!$B$16,1)*IF(S166&lt;&gt;"""",'Анализ'!$B$17,1)*IF(T166&lt;&gt;"""",'Анализ'!$B$18,1)*IF(U166&lt;&gt;"""",'Анализ'!$B$19,1"&amp;")*IF(COUNTIF(N166:U166, ""MP"") &gt; 0, 'Анализ'!$B$20, 1)*IF(COUNTIF(N166:U166, ""P"") &gt; 0, 'Анализ'!$B$21, 1)"),1.2)</f>
        <v>1.2</v>
      </c>
      <c r="G166" s="18" t="str">
        <f t="shared" si="1"/>
        <v>Не известно</v>
      </c>
      <c r="H166" s="13">
        <f t="shared" si="2"/>
        <v>1</v>
      </c>
      <c r="I166" s="18">
        <f t="shared" si="3"/>
        <v>0</v>
      </c>
      <c r="J166" s="18">
        <f>COUNTIF('Отчеты'!D166:AC166, $J$1)</f>
        <v>1</v>
      </c>
      <c r="K166" s="18">
        <f>COUNTIF('Отчеты'!D166:AC166, $K$1)</f>
        <v>0</v>
      </c>
      <c r="L166" s="18">
        <f>COUNTIF('Отчеты'!D166:AC166, $L$1)</f>
        <v>0</v>
      </c>
      <c r="M166" s="18">
        <f>COUNTIF('Отчеты'!D166:AC166, $M$1)</f>
        <v>0</v>
      </c>
      <c r="N166" s="19"/>
      <c r="O166" s="19"/>
      <c r="P166" s="19"/>
      <c r="Q166" s="19"/>
      <c r="R166" s="19"/>
      <c r="S166" s="19"/>
      <c r="T166" s="19"/>
      <c r="U166" s="19"/>
      <c r="V166" s="20" t="s">
        <v>716</v>
      </c>
      <c r="W166" s="20" t="s">
        <v>52</v>
      </c>
      <c r="X166" s="9" t="s">
        <v>717</v>
      </c>
      <c r="AA166" s="22"/>
      <c r="AB166" s="23"/>
      <c r="AC166" s="23"/>
      <c r="AD166" s="24"/>
      <c r="AE166" s="24"/>
    </row>
    <row r="167">
      <c r="A167" s="18" t="s">
        <v>47</v>
      </c>
      <c r="B167" s="13" t="s">
        <v>669</v>
      </c>
      <c r="C167" s="14" t="s">
        <v>718</v>
      </c>
      <c r="D167" s="13"/>
      <c r="E167" s="13" t="s">
        <v>719</v>
      </c>
      <c r="F167" s="13">
        <f>IFERROR(__xludf.DUMMYFUNCTION("IF(A167=""Poslanec"",'Анализ'!$B$2,1)*IF(A167=""Senator"",'Анализ'!$B$3,1)*IF(A167=""Europoslanec"",'Анализ'!$B$4,1)*IF(A167=""Jiny politik"",'Анализ'!$B$5,1)*IF(COUNTIF('Анализ'!$C$6:$I$6, B167) = 0, 'Анализ'!$B$6, 1)*IF(B167=""BEZPP"", 'Анализ'!$B$7, 1)"&amp;"*IF(REGEXMATCH(D167, ""Praha""), 'Анализ'!$B$8, 1)*IF(COUNTIF('Анализ'!$C$9:$D$9, B167) &gt; 0, 'Анализ'!$B$9, 1)*IF(AND(G167=""Не известно"", K167&gt;0),'Анализ'!$B$10,1)*IF(AND(G167=""Не известно"", J167&gt;0, K167=0),'Анализ'!$B$11,1)*IF(AND(G167=""Против попра"&amp;"вки"", L167&gt;1),'Анализ'!$B$12,1)*IF(O167&lt;&gt;"""",'Анализ'!$B$13,1)*IF(P167&lt;&gt;"""",'Анализ'!$B$14,1)*IF(Q167&lt;&gt;"""",'Анализ'!$B$15,1)*IF(R167&lt;&gt;"""",'Анализ'!$B$16,1)*IF(S167&lt;&gt;"""",'Анализ'!$B$17,1)*IF(T167&lt;&gt;"""",'Анализ'!$B$18,1)*IF(U167&lt;&gt;"""",'Анализ'!$B$19,1"&amp;")*IF(COUNTIF(N167:U167, ""MP"") &gt; 0, 'Анализ'!$B$20, 1)*IF(COUNTIF(N167:U167, ""P"") &gt; 0, 'Анализ'!$B$21, 1)"),1.2)</f>
        <v>1.2</v>
      </c>
      <c r="G167" s="18" t="str">
        <f t="shared" si="1"/>
        <v>Не известно</v>
      </c>
      <c r="H167" s="13">
        <f t="shared" si="2"/>
        <v>1</v>
      </c>
      <c r="I167" s="18">
        <f t="shared" si="3"/>
        <v>0</v>
      </c>
      <c r="J167" s="18">
        <f>COUNTIF('Отчеты'!D167:AC167, $J$1)</f>
        <v>1</v>
      </c>
      <c r="K167" s="18">
        <f>COUNTIF('Отчеты'!D167:AC167, $K$1)</f>
        <v>0</v>
      </c>
      <c r="L167" s="18">
        <f>COUNTIF('Отчеты'!D167:AC167, $L$1)</f>
        <v>0</v>
      </c>
      <c r="M167" s="18">
        <f>COUNTIF('Отчеты'!D167:AC167, $M$1)</f>
        <v>0</v>
      </c>
      <c r="N167" s="19"/>
      <c r="O167" s="19"/>
      <c r="P167" s="19"/>
      <c r="Q167" s="19"/>
      <c r="R167" s="19"/>
      <c r="S167" s="19"/>
      <c r="T167" s="19"/>
      <c r="U167" s="19"/>
      <c r="V167" s="20" t="s">
        <v>720</v>
      </c>
      <c r="W167" s="20" t="s">
        <v>52</v>
      </c>
      <c r="X167" s="9" t="s">
        <v>721</v>
      </c>
      <c r="AA167" s="22"/>
      <c r="AB167" s="23"/>
      <c r="AC167" s="23"/>
      <c r="AD167" s="24"/>
      <c r="AE167" s="24"/>
    </row>
    <row r="168">
      <c r="A168" s="18" t="s">
        <v>47</v>
      </c>
      <c r="B168" s="13" t="s">
        <v>669</v>
      </c>
      <c r="C168" s="14" t="s">
        <v>722</v>
      </c>
      <c r="D168" s="13"/>
      <c r="E168" s="13" t="s">
        <v>723</v>
      </c>
      <c r="F168" s="13">
        <f>IFERROR(__xludf.DUMMYFUNCTION("IF(A168=""Poslanec"",'Анализ'!$B$2,1)*IF(A168=""Senator"",'Анализ'!$B$3,1)*IF(A168=""Europoslanec"",'Анализ'!$B$4,1)*IF(A168=""Jiny politik"",'Анализ'!$B$5,1)*IF(COUNTIF('Анализ'!$C$6:$I$6, B168) = 0, 'Анализ'!$B$6, 1)*IF(B168=""BEZPP"", 'Анализ'!$B$7, 1)"&amp;"*IF(REGEXMATCH(D168, ""Praha""), 'Анализ'!$B$8, 1)*IF(COUNTIF('Анализ'!$C$9:$D$9, B168) &gt; 0, 'Анализ'!$B$9, 1)*IF(AND(G168=""Не известно"", K168&gt;0),'Анализ'!$B$10,1)*IF(AND(G168=""Не известно"", J168&gt;0, K168=0),'Анализ'!$B$11,1)*IF(AND(G168=""Против попра"&amp;"вки"", L168&gt;1),'Анализ'!$B$12,1)*IF(O168&lt;&gt;"""",'Анализ'!$B$13,1)*IF(P168&lt;&gt;"""",'Анализ'!$B$14,1)*IF(Q168&lt;&gt;"""",'Анализ'!$B$15,1)*IF(R168&lt;&gt;"""",'Анализ'!$B$16,1)*IF(S168&lt;&gt;"""",'Анализ'!$B$17,1)*IF(T168&lt;&gt;"""",'Анализ'!$B$18,1)*IF(U168&lt;&gt;"""",'Анализ'!$B$19,1"&amp;")*IF(COUNTIF(N168:U168, ""MP"") &gt; 0, 'Анализ'!$B$20, 1)*IF(COUNTIF(N168:U168, ""P"") &gt; 0, 'Анализ'!$B$21, 1)"),5.0)</f>
        <v>5</v>
      </c>
      <c r="G168" s="18" t="str">
        <f t="shared" si="1"/>
        <v>Не известно</v>
      </c>
      <c r="H168" s="13">
        <f t="shared" si="2"/>
        <v>3</v>
      </c>
      <c r="I168" s="18">
        <f t="shared" si="3"/>
        <v>1</v>
      </c>
      <c r="J168" s="18">
        <f>COUNTIF('Отчеты'!D168:AC168, $J$1)</f>
        <v>2</v>
      </c>
      <c r="K168" s="18">
        <f>COUNTIF('Отчеты'!D168:AC168, $K$1)</f>
        <v>1</v>
      </c>
      <c r="L168" s="18">
        <f>COUNTIF('Отчеты'!D168:AC168, $L$1)</f>
        <v>0</v>
      </c>
      <c r="M168" s="18">
        <f>COUNTIF('Отчеты'!D168:AC168, $M$1)</f>
        <v>0</v>
      </c>
      <c r="N168" s="19"/>
      <c r="O168" s="19"/>
      <c r="P168" s="19"/>
      <c r="Q168" s="19"/>
      <c r="R168" s="19"/>
      <c r="S168" s="19"/>
      <c r="T168" s="19"/>
      <c r="U168" s="19"/>
      <c r="V168" s="20" t="s">
        <v>724</v>
      </c>
      <c r="W168" s="20" t="s">
        <v>57</v>
      </c>
      <c r="X168" s="9" t="s">
        <v>725</v>
      </c>
      <c r="AA168" s="22"/>
      <c r="AB168" s="23"/>
      <c r="AC168" s="23"/>
      <c r="AD168" s="23"/>
      <c r="AE168" s="24"/>
    </row>
    <row r="169">
      <c r="A169" s="18" t="s">
        <v>47</v>
      </c>
      <c r="B169" s="13" t="s">
        <v>669</v>
      </c>
      <c r="C169" s="14" t="s">
        <v>726</v>
      </c>
      <c r="D169" s="13"/>
      <c r="E169" s="13" t="s">
        <v>727</v>
      </c>
      <c r="F169" s="13">
        <f>IFERROR(__xludf.DUMMYFUNCTION("IF(A169=""Poslanec"",'Анализ'!$B$2,1)*IF(A169=""Senator"",'Анализ'!$B$3,1)*IF(A169=""Europoslanec"",'Анализ'!$B$4,1)*IF(A169=""Jiny politik"",'Анализ'!$B$5,1)*IF(COUNTIF('Анализ'!$C$6:$I$6, B169) = 0, 'Анализ'!$B$6, 1)*IF(B169=""BEZPP"", 'Анализ'!$B$7, 1)"&amp;"*IF(REGEXMATCH(D169, ""Praha""), 'Анализ'!$B$8, 1)*IF(COUNTIF('Анализ'!$C$9:$D$9, B169) &gt; 0, 'Анализ'!$B$9, 1)*IF(AND(G169=""Не известно"", K169&gt;0),'Анализ'!$B$10,1)*IF(AND(G169=""Не известно"", J169&gt;0, K169=0),'Анализ'!$B$11,1)*IF(AND(G169=""Против попра"&amp;"вки"", L169&gt;1),'Анализ'!$B$12,1)*IF(O169&lt;&gt;"""",'Анализ'!$B$13,1)*IF(P169&lt;&gt;"""",'Анализ'!$B$14,1)*IF(Q169&lt;&gt;"""",'Анализ'!$B$15,1)*IF(R169&lt;&gt;"""",'Анализ'!$B$16,1)*IF(S169&lt;&gt;"""",'Анализ'!$B$17,1)*IF(T169&lt;&gt;"""",'Анализ'!$B$18,1)*IF(U169&lt;&gt;"""",'Анализ'!$B$19,1"&amp;")*IF(COUNTIF(N169:U169, ""MP"") &gt; 0, 'Анализ'!$B$20, 1)*IF(COUNTIF(N169:U169, ""P"") &gt; 0, 'Анализ'!$B$21, 1)"),1.0)</f>
        <v>1</v>
      </c>
      <c r="G169" s="18" t="str">
        <f t="shared" si="1"/>
        <v>За поправку</v>
      </c>
      <c r="H169" s="13">
        <f t="shared" si="2"/>
        <v>2</v>
      </c>
      <c r="I169" s="18">
        <f t="shared" si="3"/>
        <v>1</v>
      </c>
      <c r="J169" s="18">
        <f>COUNTIF('Отчеты'!D169:AC169, $J$1)</f>
        <v>1</v>
      </c>
      <c r="K169" s="18">
        <f>COUNTIF('Отчеты'!D169:AC169, $K$1)</f>
        <v>0</v>
      </c>
      <c r="L169" s="18">
        <f>COUNTIF('Отчеты'!D169:AC169, $L$1)</f>
        <v>0</v>
      </c>
      <c r="M169" s="18">
        <f>COUNTIF('Отчеты'!D169:AC169, $M$1)</f>
        <v>1</v>
      </c>
      <c r="N169" s="19"/>
      <c r="O169" s="19"/>
      <c r="P169" s="19"/>
      <c r="Q169" s="19"/>
      <c r="R169" s="19"/>
      <c r="S169" s="19"/>
      <c r="T169" s="19"/>
      <c r="U169" s="19"/>
      <c r="V169" s="20" t="s">
        <v>728</v>
      </c>
      <c r="W169" s="20" t="s">
        <v>57</v>
      </c>
      <c r="X169" s="9" t="s">
        <v>729</v>
      </c>
      <c r="AA169" s="22"/>
      <c r="AB169" s="23"/>
      <c r="AC169" s="23"/>
      <c r="AD169" s="23"/>
      <c r="AE169" s="24"/>
    </row>
    <row r="170">
      <c r="A170" s="18" t="s">
        <v>47</v>
      </c>
      <c r="B170" s="13" t="s">
        <v>669</v>
      </c>
      <c r="C170" s="14" t="s">
        <v>730</v>
      </c>
      <c r="D170" s="18" t="s">
        <v>168</v>
      </c>
      <c r="E170" s="13" t="s">
        <v>731</v>
      </c>
      <c r="F170" s="13">
        <f>IFERROR(__xludf.DUMMYFUNCTION("IF(A170=""Poslanec"",'Анализ'!$B$2,1)*IF(A170=""Senator"",'Анализ'!$B$3,1)*IF(A170=""Europoslanec"",'Анализ'!$B$4,1)*IF(A170=""Jiny politik"",'Анализ'!$B$5,1)*IF(COUNTIF('Анализ'!$C$6:$I$6, B170) = 0, 'Анализ'!$B$6, 1)*IF(B170=""BEZPP"", 'Анализ'!$B$7, 1)"&amp;"*IF(REGEXMATCH(D170, ""Praha""), 'Анализ'!$B$8, 1)*IF(COUNTIF('Анализ'!$C$9:$D$9, B170) &gt; 0, 'Анализ'!$B$9, 1)*IF(AND(G170=""Не известно"", K170&gt;0),'Анализ'!$B$10,1)*IF(AND(G170=""Не известно"", J170&gt;0, K170=0),'Анализ'!$B$11,1)*IF(AND(G170=""Против попра"&amp;"вки"", L170&gt;1),'Анализ'!$B$12,1)*IF(O170&lt;&gt;"""",'Анализ'!$B$13,1)*IF(P170&lt;&gt;"""",'Анализ'!$B$14,1)*IF(Q170&lt;&gt;"""",'Анализ'!$B$15,1)*IF(R170&lt;&gt;"""",'Анализ'!$B$16,1)*IF(S170&lt;&gt;"""",'Анализ'!$B$17,1)*IF(T170&lt;&gt;"""",'Анализ'!$B$18,1)*IF(U170&lt;&gt;"""",'Анализ'!$B$19,1"&amp;")*IF(COUNTIF(N170:U170, ""MP"") &gt; 0, 'Анализ'!$B$20, 1)*IF(COUNTIF(N170:U170, ""P"") &gt; 0, 'Анализ'!$B$21, 1)"),1.98)</f>
        <v>1.98</v>
      </c>
      <c r="G170" s="18" t="str">
        <f t="shared" si="1"/>
        <v>Не известно</v>
      </c>
      <c r="H170" s="13">
        <f t="shared" si="2"/>
        <v>2</v>
      </c>
      <c r="I170" s="18">
        <f t="shared" si="3"/>
        <v>0</v>
      </c>
      <c r="J170" s="18">
        <f>COUNTIF('Отчеты'!D170:AC170, $J$1)</f>
        <v>2</v>
      </c>
      <c r="K170" s="18">
        <f>COUNTIF('Отчеты'!D170:AC170, $K$1)</f>
        <v>0</v>
      </c>
      <c r="L170" s="18">
        <f>COUNTIF('Отчеты'!D170:AC170, $L$1)</f>
        <v>0</v>
      </c>
      <c r="M170" s="18">
        <f>COUNTIF('Отчеты'!D170:AC170, $M$1)</f>
        <v>0</v>
      </c>
      <c r="N170" s="19"/>
      <c r="O170" s="19"/>
      <c r="P170" s="19"/>
      <c r="Q170" s="19"/>
      <c r="R170" s="21" t="s">
        <v>78</v>
      </c>
      <c r="S170" s="19"/>
      <c r="T170" s="21" t="s">
        <v>78</v>
      </c>
      <c r="U170" s="19"/>
      <c r="V170" s="20" t="s">
        <v>732</v>
      </c>
      <c r="W170" s="20" t="s">
        <v>57</v>
      </c>
      <c r="X170" s="9" t="s">
        <v>733</v>
      </c>
      <c r="AA170" s="22"/>
      <c r="AB170" s="23"/>
      <c r="AC170" s="23"/>
      <c r="AD170" s="23"/>
      <c r="AE170" s="23"/>
    </row>
    <row r="171">
      <c r="A171" s="18" t="s">
        <v>47</v>
      </c>
      <c r="B171" s="13" t="s">
        <v>669</v>
      </c>
      <c r="C171" s="14" t="s">
        <v>734</v>
      </c>
      <c r="D171" s="13"/>
      <c r="E171" s="13" t="s">
        <v>735</v>
      </c>
      <c r="F171" s="13">
        <f>IFERROR(__xludf.DUMMYFUNCTION("IF(A171=""Poslanec"",'Анализ'!$B$2,1)*IF(A171=""Senator"",'Анализ'!$B$3,1)*IF(A171=""Europoslanec"",'Анализ'!$B$4,1)*IF(A171=""Jiny politik"",'Анализ'!$B$5,1)*IF(COUNTIF('Анализ'!$C$6:$I$6, B171) = 0, 'Анализ'!$B$6, 1)*IF(B171=""BEZPP"", 'Анализ'!$B$7, 1)"&amp;"*IF(REGEXMATCH(D171, ""Praha""), 'Анализ'!$B$8, 1)*IF(COUNTIF('Анализ'!$C$9:$D$9, B171) &gt; 0, 'Анализ'!$B$9, 1)*IF(AND(G171=""Не известно"", K171&gt;0),'Анализ'!$B$10,1)*IF(AND(G171=""Не известно"", J171&gt;0, K171=0),'Анализ'!$B$11,1)*IF(AND(G171=""Против попра"&amp;"вки"", L171&gt;1),'Анализ'!$B$12,1)*IF(O171&lt;&gt;"""",'Анализ'!$B$13,1)*IF(P171&lt;&gt;"""",'Анализ'!$B$14,1)*IF(Q171&lt;&gt;"""",'Анализ'!$B$15,1)*IF(R171&lt;&gt;"""",'Анализ'!$B$16,1)*IF(S171&lt;&gt;"""",'Анализ'!$B$17,1)*IF(T171&lt;&gt;"""",'Анализ'!$B$18,1)*IF(U171&lt;&gt;"""",'Анализ'!$B$19,1"&amp;")*IF(COUNTIF(N171:U171, ""MP"") &gt; 0, 'Анализ'!$B$20, 1)*IF(COUNTIF(N171:U171, ""P"") &gt; 0, 'Анализ'!$B$21, 1)"),1.2)</f>
        <v>1.2</v>
      </c>
      <c r="G171" s="18" t="str">
        <f t="shared" si="1"/>
        <v>Не известно</v>
      </c>
      <c r="H171" s="13">
        <f t="shared" si="2"/>
        <v>1</v>
      </c>
      <c r="I171" s="18">
        <f t="shared" si="3"/>
        <v>0</v>
      </c>
      <c r="J171" s="18">
        <f>COUNTIF('Отчеты'!D171:AC171, $J$1)</f>
        <v>1</v>
      </c>
      <c r="K171" s="18">
        <f>COUNTIF('Отчеты'!D171:AC171, $K$1)</f>
        <v>0</v>
      </c>
      <c r="L171" s="18">
        <f>COUNTIF('Отчеты'!D171:AC171, $L$1)</f>
        <v>0</v>
      </c>
      <c r="M171" s="18">
        <f>COUNTIF('Отчеты'!D171:AC171, $M$1)</f>
        <v>0</v>
      </c>
      <c r="N171" s="19"/>
      <c r="O171" s="19"/>
      <c r="P171" s="19"/>
      <c r="Q171" s="19"/>
      <c r="R171" s="19"/>
      <c r="S171" s="19"/>
      <c r="T171" s="19"/>
      <c r="U171" s="19"/>
      <c r="V171" s="20" t="s">
        <v>736</v>
      </c>
      <c r="W171" s="20" t="s">
        <v>57</v>
      </c>
      <c r="X171" s="9" t="s">
        <v>737</v>
      </c>
      <c r="AA171" s="22"/>
      <c r="AB171" s="23"/>
      <c r="AC171" s="23"/>
      <c r="AD171" s="23"/>
      <c r="AE171" s="24"/>
    </row>
    <row r="172">
      <c r="A172" s="18" t="s">
        <v>47</v>
      </c>
      <c r="B172" s="13" t="s">
        <v>669</v>
      </c>
      <c r="C172" s="4" t="s">
        <v>738</v>
      </c>
      <c r="D172" s="13"/>
      <c r="E172" s="13" t="s">
        <v>739</v>
      </c>
      <c r="F172" s="13">
        <f>IFERROR(__xludf.DUMMYFUNCTION("IF(A172=""Poslanec"",'Анализ'!$B$2,1)*IF(A172=""Senator"",'Анализ'!$B$3,1)*IF(A172=""Europoslanec"",'Анализ'!$B$4,1)*IF(A172=""Jiny politik"",'Анализ'!$B$5,1)*IF(COUNTIF('Анализ'!$C$6:$I$6, B172) = 0, 'Анализ'!$B$6, 1)*IF(B172=""BEZPP"", 'Анализ'!$B$7, 1)"&amp;"*IF(REGEXMATCH(D172, ""Praha""), 'Анализ'!$B$8, 1)*IF(COUNTIF('Анализ'!$C$9:$D$9, B172) &gt; 0, 'Анализ'!$B$9, 1)*IF(AND(G172=""Не известно"", K172&gt;0),'Анализ'!$B$10,1)*IF(AND(G172=""Не известно"", J172&gt;0, K172=0),'Анализ'!$B$11,1)*IF(AND(G172=""Против попра"&amp;"вки"", L172&gt;1),'Анализ'!$B$12,1)*IF(O172&lt;&gt;"""",'Анализ'!$B$13,1)*IF(P172&lt;&gt;"""",'Анализ'!$B$14,1)*IF(Q172&lt;&gt;"""",'Анализ'!$B$15,1)*IF(R172&lt;&gt;"""",'Анализ'!$B$16,1)*IF(S172&lt;&gt;"""",'Анализ'!$B$17,1)*IF(T172&lt;&gt;"""",'Анализ'!$B$18,1)*IF(U172&lt;&gt;"""",'Анализ'!$B$19,1"&amp;")*IF(COUNTIF(N172:U172, ""MP"") &gt; 0, 'Анализ'!$B$20, 1)*IF(COUNTIF(N172:U172, ""P"") &gt; 0, 'Анализ'!$B$21, 1)"),5.0)</f>
        <v>5</v>
      </c>
      <c r="G172" s="18" t="str">
        <f t="shared" si="1"/>
        <v>Не известно</v>
      </c>
      <c r="H172" s="13">
        <f t="shared" si="2"/>
        <v>2</v>
      </c>
      <c r="I172" s="18">
        <f t="shared" si="3"/>
        <v>1</v>
      </c>
      <c r="J172" s="18">
        <f>COUNTIF('Отчеты'!D172:AC172, $J$1)</f>
        <v>1</v>
      </c>
      <c r="K172" s="18">
        <f>COUNTIF('Отчеты'!D172:AC172, $K$1)</f>
        <v>1</v>
      </c>
      <c r="L172" s="18">
        <f>COUNTIF('Отчеты'!D172:AC172, $L$1)</f>
        <v>0</v>
      </c>
      <c r="M172" s="18">
        <f>COUNTIF('Отчеты'!D172:AC172, $M$1)</f>
        <v>0</v>
      </c>
      <c r="N172" s="19"/>
      <c r="O172" s="19"/>
      <c r="P172" s="19"/>
      <c r="Q172" s="19"/>
      <c r="R172" s="19"/>
      <c r="S172" s="19"/>
      <c r="T172" s="19"/>
      <c r="U172" s="19"/>
      <c r="V172" s="9" t="s">
        <v>740</v>
      </c>
      <c r="W172" s="20" t="s">
        <v>52</v>
      </c>
      <c r="X172" s="9" t="s">
        <v>741</v>
      </c>
      <c r="AB172" s="23"/>
      <c r="AC172" s="23"/>
      <c r="AD172" s="24"/>
      <c r="AE172" s="23"/>
    </row>
    <row r="173">
      <c r="A173" s="18" t="s">
        <v>47</v>
      </c>
      <c r="B173" s="13" t="s">
        <v>669</v>
      </c>
      <c r="C173" s="14" t="s">
        <v>742</v>
      </c>
      <c r="D173" s="13"/>
      <c r="E173" s="13" t="s">
        <v>743</v>
      </c>
      <c r="F173" s="13">
        <f>IFERROR(__xludf.DUMMYFUNCTION("IF(A173=""Poslanec"",'Анализ'!$B$2,1)*IF(A173=""Senator"",'Анализ'!$B$3,1)*IF(A173=""Europoslanec"",'Анализ'!$B$4,1)*IF(A173=""Jiny politik"",'Анализ'!$B$5,1)*IF(COUNTIF('Анализ'!$C$6:$I$6, B173) = 0, 'Анализ'!$B$6, 1)*IF(B173=""BEZPP"", 'Анализ'!$B$7, 1)"&amp;"*IF(REGEXMATCH(D173, ""Praha""), 'Анализ'!$B$8, 1)*IF(COUNTIF('Анализ'!$C$9:$D$9, B173) &gt; 0, 'Анализ'!$B$9, 1)*IF(AND(G173=""Не известно"", K173&gt;0),'Анализ'!$B$10,1)*IF(AND(G173=""Не известно"", J173&gt;0, K173=0),'Анализ'!$B$11,1)*IF(AND(G173=""Против попра"&amp;"вки"", L173&gt;1),'Анализ'!$B$12,1)*IF(O173&lt;&gt;"""",'Анализ'!$B$13,1)*IF(P173&lt;&gt;"""",'Анализ'!$B$14,1)*IF(Q173&lt;&gt;"""",'Анализ'!$B$15,1)*IF(R173&lt;&gt;"""",'Анализ'!$B$16,1)*IF(S173&lt;&gt;"""",'Анализ'!$B$17,1)*IF(T173&lt;&gt;"""",'Анализ'!$B$18,1)*IF(U173&lt;&gt;"""",'Анализ'!$B$19,1"&amp;")*IF(COUNTIF(N173:U173, ""MP"") &gt; 0, 'Анализ'!$B$20, 1)*IF(COUNTIF(N173:U173, ""P"") &gt; 0, 'Анализ'!$B$21, 1)"),1.32)</f>
        <v>1.32</v>
      </c>
      <c r="G173" s="18" t="str">
        <f t="shared" si="1"/>
        <v>Не известно</v>
      </c>
      <c r="H173" s="13">
        <f t="shared" si="2"/>
        <v>1</v>
      </c>
      <c r="I173" s="18">
        <f t="shared" si="3"/>
        <v>0</v>
      </c>
      <c r="J173" s="18">
        <f>COUNTIF('Отчеты'!D173:AC173, $J$1)</f>
        <v>1</v>
      </c>
      <c r="K173" s="18">
        <f>COUNTIF('Отчеты'!D173:AC173, $K$1)</f>
        <v>0</v>
      </c>
      <c r="L173" s="18">
        <f>COUNTIF('Отчеты'!D173:AC173, $L$1)</f>
        <v>0</v>
      </c>
      <c r="M173" s="18">
        <f>COUNTIF('Отчеты'!D173:AC173, $M$1)</f>
        <v>0</v>
      </c>
      <c r="N173" s="21" t="s">
        <v>156</v>
      </c>
      <c r="O173" s="19"/>
      <c r="P173" s="19"/>
      <c r="Q173" s="19"/>
      <c r="R173" s="19"/>
      <c r="S173" s="19"/>
      <c r="T173" s="19"/>
      <c r="U173" s="19"/>
      <c r="V173" s="20" t="s">
        <v>744</v>
      </c>
      <c r="W173" s="20" t="s">
        <v>57</v>
      </c>
      <c r="X173" s="9" t="s">
        <v>745</v>
      </c>
      <c r="AA173" s="22"/>
      <c r="AB173" s="23"/>
      <c r="AC173" s="23"/>
      <c r="AD173" s="23"/>
      <c r="AE173" s="24"/>
    </row>
    <row r="174">
      <c r="A174" s="18" t="s">
        <v>47</v>
      </c>
      <c r="B174" s="13" t="s">
        <v>669</v>
      </c>
      <c r="C174" s="14" t="s">
        <v>746</v>
      </c>
      <c r="D174" s="13"/>
      <c r="E174" s="13" t="s">
        <v>747</v>
      </c>
      <c r="F174" s="13">
        <f>IFERROR(__xludf.DUMMYFUNCTION("IF(A174=""Poslanec"",'Анализ'!$B$2,1)*IF(A174=""Senator"",'Анализ'!$B$3,1)*IF(A174=""Europoslanec"",'Анализ'!$B$4,1)*IF(A174=""Jiny politik"",'Анализ'!$B$5,1)*IF(COUNTIF('Анализ'!$C$6:$I$6, B174) = 0, 'Анализ'!$B$6, 1)*IF(B174=""BEZPP"", 'Анализ'!$B$7, 1)"&amp;"*IF(REGEXMATCH(D174, ""Praha""), 'Анализ'!$B$8, 1)*IF(COUNTIF('Анализ'!$C$9:$D$9, B174) &gt; 0, 'Анализ'!$B$9, 1)*IF(AND(G174=""Не известно"", K174&gt;0),'Анализ'!$B$10,1)*IF(AND(G174=""Не известно"", J174&gt;0, K174=0),'Анализ'!$B$11,1)*IF(AND(G174=""Против попра"&amp;"вки"", L174&gt;1),'Анализ'!$B$12,1)*IF(O174&lt;&gt;"""",'Анализ'!$B$13,1)*IF(P174&lt;&gt;"""",'Анализ'!$B$14,1)*IF(Q174&lt;&gt;"""",'Анализ'!$B$15,1)*IF(R174&lt;&gt;"""",'Анализ'!$B$16,1)*IF(S174&lt;&gt;"""",'Анализ'!$B$17,1)*IF(T174&lt;&gt;"""",'Анализ'!$B$18,1)*IF(U174&lt;&gt;"""",'Анализ'!$B$19,1"&amp;")*IF(COUNTIF(N174:U174, ""MP"") &gt; 0, 'Анализ'!$B$20, 1)*IF(COUNTIF(N174:U174, ""P"") &gt; 0, 'Анализ'!$B$21, 1)"),1.2)</f>
        <v>1.2</v>
      </c>
      <c r="G174" s="18" t="str">
        <f t="shared" si="1"/>
        <v>Не известно</v>
      </c>
      <c r="H174" s="13">
        <f t="shared" si="2"/>
        <v>1</v>
      </c>
      <c r="I174" s="18">
        <f t="shared" si="3"/>
        <v>0</v>
      </c>
      <c r="J174" s="18">
        <f>COUNTIF('Отчеты'!D174:AC174, $J$1)</f>
        <v>1</v>
      </c>
      <c r="K174" s="18">
        <f>COUNTIF('Отчеты'!D174:AC174, $K$1)</f>
        <v>0</v>
      </c>
      <c r="L174" s="18">
        <f>COUNTIF('Отчеты'!D174:AC174, $L$1)</f>
        <v>0</v>
      </c>
      <c r="M174" s="18">
        <f>COUNTIF('Отчеты'!D174:AC174, $M$1)</f>
        <v>0</v>
      </c>
      <c r="N174" s="21" t="s">
        <v>78</v>
      </c>
      <c r="O174" s="19"/>
      <c r="P174" s="19"/>
      <c r="Q174" s="19"/>
      <c r="R174" s="19"/>
      <c r="S174" s="19"/>
      <c r="T174" s="19"/>
      <c r="U174" s="19"/>
      <c r="V174" s="20" t="s">
        <v>748</v>
      </c>
      <c r="W174" s="20" t="s">
        <v>52</v>
      </c>
      <c r="X174" s="9" t="s">
        <v>749</v>
      </c>
      <c r="AA174" s="22"/>
      <c r="AB174" s="23"/>
      <c r="AC174" s="23"/>
      <c r="AD174" s="23"/>
      <c r="AE174" s="24"/>
    </row>
    <row r="175">
      <c r="A175" s="18" t="s">
        <v>47</v>
      </c>
      <c r="B175" s="13" t="s">
        <v>669</v>
      </c>
      <c r="C175" s="14" t="s">
        <v>750</v>
      </c>
      <c r="D175" s="13"/>
      <c r="E175" s="13" t="s">
        <v>751</v>
      </c>
      <c r="F175" s="13">
        <f>IFERROR(__xludf.DUMMYFUNCTION("IF(A175=""Poslanec"",'Анализ'!$B$2,1)*IF(A175=""Senator"",'Анализ'!$B$3,1)*IF(A175=""Europoslanec"",'Анализ'!$B$4,1)*IF(A175=""Jiny politik"",'Анализ'!$B$5,1)*IF(COUNTIF('Анализ'!$C$6:$I$6, B175) = 0, 'Анализ'!$B$6, 1)*IF(B175=""BEZPP"", 'Анализ'!$B$7, 1)"&amp;"*IF(REGEXMATCH(D175, ""Praha""), 'Анализ'!$B$8, 1)*IF(COUNTIF('Анализ'!$C$9:$D$9, B175) &gt; 0, 'Анализ'!$B$9, 1)*IF(AND(G175=""Не известно"", K175&gt;0),'Анализ'!$B$10,1)*IF(AND(G175=""Не известно"", J175&gt;0, K175=0),'Анализ'!$B$11,1)*IF(AND(G175=""Против попра"&amp;"вки"", L175&gt;1),'Анализ'!$B$12,1)*IF(O175&lt;&gt;"""",'Анализ'!$B$13,1)*IF(P175&lt;&gt;"""",'Анализ'!$B$14,1)*IF(Q175&lt;&gt;"""",'Анализ'!$B$15,1)*IF(R175&lt;&gt;"""",'Анализ'!$B$16,1)*IF(S175&lt;&gt;"""",'Анализ'!$B$17,1)*IF(T175&lt;&gt;"""",'Анализ'!$B$18,1)*IF(U175&lt;&gt;"""",'Анализ'!$B$19,1"&amp;")*IF(COUNTIF(N175:U175, ""MP"") &gt; 0, 'Анализ'!$B$20, 1)*IF(COUNTIF(N175:U175, ""P"") &gt; 0, 'Анализ'!$B$21, 1)"),5.0)</f>
        <v>5</v>
      </c>
      <c r="G175" s="18" t="str">
        <f t="shared" si="1"/>
        <v>Не известно</v>
      </c>
      <c r="H175" s="13">
        <f t="shared" si="2"/>
        <v>2</v>
      </c>
      <c r="I175" s="18">
        <f t="shared" si="3"/>
        <v>1</v>
      </c>
      <c r="J175" s="18">
        <f>COUNTIF('Отчеты'!D175:AC175, $J$1)</f>
        <v>1</v>
      </c>
      <c r="K175" s="18">
        <f>COUNTIF('Отчеты'!D175:AC175, $K$1)</f>
        <v>1</v>
      </c>
      <c r="L175" s="18">
        <f>COUNTIF('Отчеты'!D175:AC175, $L$1)</f>
        <v>0</v>
      </c>
      <c r="M175" s="18">
        <f>COUNTIF('Отчеты'!D175:AC175, $M$1)</f>
        <v>0</v>
      </c>
      <c r="N175" s="19"/>
      <c r="O175" s="19"/>
      <c r="P175" s="19"/>
      <c r="Q175" s="19"/>
      <c r="R175" s="19"/>
      <c r="S175" s="19"/>
      <c r="T175" s="19"/>
      <c r="U175" s="19"/>
      <c r="V175" s="20" t="s">
        <v>752</v>
      </c>
      <c r="W175" s="20" t="s">
        <v>52</v>
      </c>
      <c r="X175" s="9" t="s">
        <v>753</v>
      </c>
      <c r="AA175" s="22"/>
      <c r="AB175" s="23"/>
      <c r="AC175" s="23"/>
      <c r="AD175" s="23"/>
      <c r="AE175" s="24"/>
    </row>
    <row r="176">
      <c r="A176" s="18" t="s">
        <v>47</v>
      </c>
      <c r="B176" s="13" t="s">
        <v>669</v>
      </c>
      <c r="C176" s="14" t="s">
        <v>754</v>
      </c>
      <c r="D176" s="18" t="s">
        <v>168</v>
      </c>
      <c r="E176" s="13" t="s">
        <v>755</v>
      </c>
      <c r="F176" s="13">
        <f>IFERROR(__xludf.DUMMYFUNCTION("IF(A176=""Poslanec"",'Анализ'!$B$2,1)*IF(A176=""Senator"",'Анализ'!$B$3,1)*IF(A176=""Europoslanec"",'Анализ'!$B$4,1)*IF(A176=""Jiny politik"",'Анализ'!$B$5,1)*IF(COUNTIF('Анализ'!$C$6:$I$6, B176) = 0, 'Анализ'!$B$6, 1)*IF(B176=""BEZPP"", 'Анализ'!$B$7, 1)"&amp;"*IF(REGEXMATCH(D176, ""Praha""), 'Анализ'!$B$8, 1)*IF(COUNTIF('Анализ'!$C$9:$D$9, B176) &gt; 0, 'Анализ'!$B$9, 1)*IF(AND(G176=""Не известно"", K176&gt;0),'Анализ'!$B$10,1)*IF(AND(G176=""Не известно"", J176&gt;0, K176=0),'Анализ'!$B$11,1)*IF(AND(G176=""Против попра"&amp;"вки"", L176&gt;1),'Анализ'!$B$12,1)*IF(O176&lt;&gt;"""",'Анализ'!$B$13,1)*IF(P176&lt;&gt;"""",'Анализ'!$B$14,1)*IF(Q176&lt;&gt;"""",'Анализ'!$B$15,1)*IF(R176&lt;&gt;"""",'Анализ'!$B$16,1)*IF(S176&lt;&gt;"""",'Анализ'!$B$17,1)*IF(T176&lt;&gt;"""",'Анализ'!$B$18,1)*IF(U176&lt;&gt;"""",'Анализ'!$B$19,1"&amp;")*IF(COUNTIF(N176:U176, ""MP"") &gt; 0, 'Анализ'!$B$20, 1)*IF(COUNTIF(N176:U176, ""P"") &gt; 0, 'Анализ'!$B$21, 1)"),1.7999999999999998)</f>
        <v>1.8</v>
      </c>
      <c r="G176" s="18" t="str">
        <f t="shared" si="1"/>
        <v>Не известно</v>
      </c>
      <c r="H176" s="13">
        <f t="shared" si="2"/>
        <v>2</v>
      </c>
      <c r="I176" s="18">
        <f t="shared" si="3"/>
        <v>0</v>
      </c>
      <c r="J176" s="18">
        <f>COUNTIF('Отчеты'!D176:AC176, $J$1)</f>
        <v>2</v>
      </c>
      <c r="K176" s="18">
        <f>COUNTIF('Отчеты'!D176:AC176, $K$1)</f>
        <v>0</v>
      </c>
      <c r="L176" s="18">
        <f>COUNTIF('Отчеты'!D176:AC176, $L$1)</f>
        <v>0</v>
      </c>
      <c r="M176" s="18">
        <f>COUNTIF('Отчеты'!D176:AC176, $M$1)</f>
        <v>0</v>
      </c>
      <c r="N176" s="19"/>
      <c r="O176" s="19"/>
      <c r="P176" s="19"/>
      <c r="Q176" s="19"/>
      <c r="R176" s="21" t="s">
        <v>78</v>
      </c>
      <c r="S176" s="19"/>
      <c r="T176" s="19"/>
      <c r="U176" s="19"/>
      <c r="V176" s="20" t="s">
        <v>756</v>
      </c>
      <c r="W176" s="20" t="s">
        <v>52</v>
      </c>
      <c r="X176" s="9" t="s">
        <v>757</v>
      </c>
      <c r="AA176" s="22"/>
      <c r="AB176" s="23"/>
      <c r="AC176" s="23"/>
      <c r="AD176" s="23"/>
      <c r="AE176" s="24"/>
    </row>
    <row r="177">
      <c r="A177" s="18" t="s">
        <v>47</v>
      </c>
      <c r="B177" s="13" t="s">
        <v>669</v>
      </c>
      <c r="C177" s="14" t="s">
        <v>758</v>
      </c>
      <c r="D177" s="13"/>
      <c r="E177" s="13" t="s">
        <v>759</v>
      </c>
      <c r="F177" s="13">
        <f>IFERROR(__xludf.DUMMYFUNCTION("IF(A177=""Poslanec"",'Анализ'!$B$2,1)*IF(A177=""Senator"",'Анализ'!$B$3,1)*IF(A177=""Europoslanec"",'Анализ'!$B$4,1)*IF(A177=""Jiny politik"",'Анализ'!$B$5,1)*IF(COUNTIF('Анализ'!$C$6:$I$6, B177) = 0, 'Анализ'!$B$6, 1)*IF(B177=""BEZPP"", 'Анализ'!$B$7, 1)"&amp;"*IF(REGEXMATCH(D177, ""Praha""), 'Анализ'!$B$8, 1)*IF(COUNTIF('Анализ'!$C$9:$D$9, B177) &gt; 0, 'Анализ'!$B$9, 1)*IF(AND(G177=""Не известно"", K177&gt;0),'Анализ'!$B$10,1)*IF(AND(G177=""Не известно"", J177&gt;0, K177=0),'Анализ'!$B$11,1)*IF(AND(G177=""Против попра"&amp;"вки"", L177&gt;1),'Анализ'!$B$12,1)*IF(O177&lt;&gt;"""",'Анализ'!$B$13,1)*IF(P177&lt;&gt;"""",'Анализ'!$B$14,1)*IF(Q177&lt;&gt;"""",'Анализ'!$B$15,1)*IF(R177&lt;&gt;"""",'Анализ'!$B$16,1)*IF(S177&lt;&gt;"""",'Анализ'!$B$17,1)*IF(T177&lt;&gt;"""",'Анализ'!$B$18,1)*IF(U177&lt;&gt;"""",'Анализ'!$B$19,1"&amp;")*IF(COUNTIF(N177:U177, ""MP"") &gt; 0, 'Анализ'!$B$20, 1)*IF(COUNTIF(N177:U177, ""P"") &gt; 0, 'Анализ'!$B$21, 1)"),1.32)</f>
        <v>1.32</v>
      </c>
      <c r="G177" s="18" t="str">
        <f t="shared" si="1"/>
        <v>Не известно</v>
      </c>
      <c r="H177" s="13">
        <f t="shared" si="2"/>
        <v>1</v>
      </c>
      <c r="I177" s="18">
        <f t="shared" si="3"/>
        <v>0</v>
      </c>
      <c r="J177" s="18">
        <f>COUNTIF('Отчеты'!D177:AC177, $J$1)</f>
        <v>1</v>
      </c>
      <c r="K177" s="18">
        <f>COUNTIF('Отчеты'!D177:AC177, $K$1)</f>
        <v>0</v>
      </c>
      <c r="L177" s="18">
        <f>COUNTIF('Отчеты'!D177:AC177, $L$1)</f>
        <v>0</v>
      </c>
      <c r="M177" s="18">
        <f>COUNTIF('Отчеты'!D177:AC177, $M$1)</f>
        <v>0</v>
      </c>
      <c r="N177" s="19"/>
      <c r="O177" s="19"/>
      <c r="P177" s="21" t="s">
        <v>78</v>
      </c>
      <c r="Q177" s="19"/>
      <c r="R177" s="19"/>
      <c r="S177" s="19"/>
      <c r="T177" s="19"/>
      <c r="U177" s="19"/>
      <c r="V177" s="20" t="s">
        <v>760</v>
      </c>
      <c r="W177" s="20" t="s">
        <v>52</v>
      </c>
      <c r="X177" s="9" t="s">
        <v>761</v>
      </c>
      <c r="AA177" s="22"/>
      <c r="AB177" s="23"/>
      <c r="AC177" s="23"/>
      <c r="AD177" s="23"/>
      <c r="AE177" s="24"/>
    </row>
    <row r="178">
      <c r="A178" s="18" t="s">
        <v>47</v>
      </c>
      <c r="B178" s="13" t="s">
        <v>669</v>
      </c>
      <c r="C178" s="14" t="s">
        <v>762</v>
      </c>
      <c r="D178" s="13"/>
      <c r="E178" s="13" t="s">
        <v>763</v>
      </c>
      <c r="F178" s="13">
        <f>IFERROR(__xludf.DUMMYFUNCTION("IF(A178=""Poslanec"",'Анализ'!$B$2,1)*IF(A178=""Senator"",'Анализ'!$B$3,1)*IF(A178=""Europoslanec"",'Анализ'!$B$4,1)*IF(A178=""Jiny politik"",'Анализ'!$B$5,1)*IF(COUNTIF('Анализ'!$C$6:$I$6, B178) = 0, 'Анализ'!$B$6, 1)*IF(B178=""BEZPP"", 'Анализ'!$B$7, 1)"&amp;"*IF(REGEXMATCH(D178, ""Praha""), 'Анализ'!$B$8, 1)*IF(COUNTIF('Анализ'!$C$9:$D$9, B178) &gt; 0, 'Анализ'!$B$9, 1)*IF(AND(G178=""Не известно"", K178&gt;0),'Анализ'!$B$10,1)*IF(AND(G178=""Не известно"", J178&gt;0, K178=0),'Анализ'!$B$11,1)*IF(AND(G178=""Против попра"&amp;"вки"", L178&gt;1),'Анализ'!$B$12,1)*IF(O178&lt;&gt;"""",'Анализ'!$B$13,1)*IF(P178&lt;&gt;"""",'Анализ'!$B$14,1)*IF(Q178&lt;&gt;"""",'Анализ'!$B$15,1)*IF(R178&lt;&gt;"""",'Анализ'!$B$16,1)*IF(S178&lt;&gt;"""",'Анализ'!$B$17,1)*IF(T178&lt;&gt;"""",'Анализ'!$B$18,1)*IF(U178&lt;&gt;"""",'Анализ'!$B$19,1"&amp;")*IF(COUNTIF(N178:U178, ""MP"") &gt; 0, 'Анализ'!$B$20, 1)*IF(COUNTIF(N178:U178, ""P"") &gt; 0, 'Анализ'!$B$21, 1)"),1.68)</f>
        <v>1.68</v>
      </c>
      <c r="G178" s="18" t="str">
        <f t="shared" si="1"/>
        <v>Не известно</v>
      </c>
      <c r="H178" s="13">
        <f t="shared" si="2"/>
        <v>1</v>
      </c>
      <c r="I178" s="18">
        <f t="shared" si="3"/>
        <v>0</v>
      </c>
      <c r="J178" s="18">
        <f>COUNTIF('Отчеты'!D178:AC178, $J$1)</f>
        <v>1</v>
      </c>
      <c r="K178" s="18">
        <f>COUNTIF('Отчеты'!D178:AC178, $K$1)</f>
        <v>0</v>
      </c>
      <c r="L178" s="18">
        <f>COUNTIF('Отчеты'!D178:AC178, $L$1)</f>
        <v>0</v>
      </c>
      <c r="M178" s="18">
        <f>COUNTIF('Отчеты'!D178:AC178, $M$1)</f>
        <v>0</v>
      </c>
      <c r="N178" s="19"/>
      <c r="O178" s="19"/>
      <c r="P178" s="19"/>
      <c r="Q178" s="21" t="s">
        <v>78</v>
      </c>
      <c r="R178" s="19"/>
      <c r="S178" s="19"/>
      <c r="T178" s="19"/>
      <c r="U178" s="19"/>
      <c r="V178" s="20" t="s">
        <v>764</v>
      </c>
      <c r="W178" s="20" t="s">
        <v>52</v>
      </c>
      <c r="X178" s="9" t="s">
        <v>765</v>
      </c>
      <c r="AA178" s="22"/>
      <c r="AB178" s="23"/>
      <c r="AC178" s="23"/>
      <c r="AD178" s="23"/>
      <c r="AE178" s="23"/>
    </row>
    <row r="179">
      <c r="A179" s="18" t="s">
        <v>47</v>
      </c>
      <c r="B179" s="13" t="s">
        <v>669</v>
      </c>
      <c r="C179" s="14" t="s">
        <v>766</v>
      </c>
      <c r="D179" s="13"/>
      <c r="E179" s="13" t="s">
        <v>767</v>
      </c>
      <c r="F179" s="13">
        <f>IFERROR(__xludf.DUMMYFUNCTION("IF(A179=""Poslanec"",'Анализ'!$B$2,1)*IF(A179=""Senator"",'Анализ'!$B$3,1)*IF(A179=""Europoslanec"",'Анализ'!$B$4,1)*IF(A179=""Jiny politik"",'Анализ'!$B$5,1)*IF(COUNTIF('Анализ'!$C$6:$I$6, B179) = 0, 'Анализ'!$B$6, 1)*IF(B179=""BEZPP"", 'Анализ'!$B$7, 1)"&amp;"*IF(REGEXMATCH(D179, ""Praha""), 'Анализ'!$B$8, 1)*IF(COUNTIF('Анализ'!$C$9:$D$9, B179) &gt; 0, 'Анализ'!$B$9, 1)*IF(AND(G179=""Не известно"", K179&gt;0),'Анализ'!$B$10,1)*IF(AND(G179=""Не известно"", J179&gt;0, K179=0),'Анализ'!$B$11,1)*IF(AND(G179=""Против попра"&amp;"вки"", L179&gt;1),'Анализ'!$B$12,1)*IF(O179&lt;&gt;"""",'Анализ'!$B$13,1)*IF(P179&lt;&gt;"""",'Анализ'!$B$14,1)*IF(Q179&lt;&gt;"""",'Анализ'!$B$15,1)*IF(R179&lt;&gt;"""",'Анализ'!$B$16,1)*IF(S179&lt;&gt;"""",'Анализ'!$B$17,1)*IF(T179&lt;&gt;"""",'Анализ'!$B$18,1)*IF(U179&lt;&gt;"""",'Анализ'!$B$19,1"&amp;")*IF(COUNTIF(N179:U179, ""MP"") &gt; 0, 'Анализ'!$B$20, 1)*IF(COUNTIF(N179:U179, ""P"") &gt; 0, 'Анализ'!$B$21, 1)"),1.2)</f>
        <v>1.2</v>
      </c>
      <c r="G179" s="18" t="str">
        <f t="shared" si="1"/>
        <v>Не известно</v>
      </c>
      <c r="H179" s="13">
        <f t="shared" si="2"/>
        <v>1</v>
      </c>
      <c r="I179" s="18">
        <f t="shared" si="3"/>
        <v>0</v>
      </c>
      <c r="J179" s="18">
        <f>COUNTIF('Отчеты'!D179:AC179, $J$1)</f>
        <v>1</v>
      </c>
      <c r="K179" s="18">
        <f>COUNTIF('Отчеты'!D179:AC179, $K$1)</f>
        <v>0</v>
      </c>
      <c r="L179" s="18">
        <f>COUNTIF('Отчеты'!D179:AC179, $L$1)</f>
        <v>0</v>
      </c>
      <c r="M179" s="18">
        <f>COUNTIF('Отчеты'!D179:AC179, $M$1)</f>
        <v>0</v>
      </c>
      <c r="N179" s="19"/>
      <c r="O179" s="19"/>
      <c r="P179" s="19"/>
      <c r="Q179" s="19"/>
      <c r="R179" s="19"/>
      <c r="S179" s="19"/>
      <c r="T179" s="19"/>
      <c r="U179" s="19"/>
      <c r="V179" s="20" t="s">
        <v>768</v>
      </c>
      <c r="W179" s="20" t="s">
        <v>52</v>
      </c>
      <c r="X179" s="9" t="s">
        <v>769</v>
      </c>
      <c r="AA179" s="22"/>
      <c r="AB179" s="23"/>
      <c r="AC179" s="23"/>
      <c r="AD179" s="24"/>
      <c r="AE179" s="23"/>
    </row>
    <row r="180">
      <c r="A180" s="25" t="s">
        <v>47</v>
      </c>
      <c r="B180" s="26" t="s">
        <v>669</v>
      </c>
      <c r="C180" s="27" t="s">
        <v>770</v>
      </c>
      <c r="D180" s="26"/>
      <c r="E180" s="26" t="s">
        <v>771</v>
      </c>
      <c r="F180" s="26">
        <f>IFERROR(__xludf.DUMMYFUNCTION("IF(A180=""Poslanec"",'Анализ'!$B$2,1)*IF(A180=""Senator"",'Анализ'!$B$3,1)*IF(A180=""Europoslanec"",'Анализ'!$B$4,1)*IF(A180=""Jiny politik"",'Анализ'!$B$5,1)*IF(COUNTIF('Анализ'!$C$6:$I$6, B180) = 0, 'Анализ'!$B$6, 1)*IF(B180=""BEZPP"", 'Анализ'!$B$7, 1)"&amp;"*IF(REGEXMATCH(D180, ""Praha""), 'Анализ'!$B$8, 1)*IF(COUNTIF('Анализ'!$C$9:$D$9, B180) &gt; 0, 'Анализ'!$B$9, 1)*IF(AND(G180=""Не известно"", K180&gt;0),'Анализ'!$B$10,1)*IF(AND(G180=""Не известно"", J180&gt;0, K180=0),'Анализ'!$B$11,1)*IF(AND(G180=""Против попра"&amp;"вки"", L180&gt;1),'Анализ'!$B$12,1)*IF(O180&lt;&gt;"""",'Анализ'!$B$13,1)*IF(P180&lt;&gt;"""",'Анализ'!$B$14,1)*IF(Q180&lt;&gt;"""",'Анализ'!$B$15,1)*IF(R180&lt;&gt;"""",'Анализ'!$B$16,1)*IF(S180&lt;&gt;"""",'Анализ'!$B$17,1)*IF(T180&lt;&gt;"""",'Анализ'!$B$18,1)*IF(U180&lt;&gt;"""",'Анализ'!$B$19,1"&amp;")*IF(COUNTIF(N180:U180, ""MP"") &gt; 0, 'Анализ'!$B$20, 1)*IF(COUNTIF(N180:U180, ""P"") &gt; 0, 'Анализ'!$B$21, 1)"),1.0)</f>
        <v>1</v>
      </c>
      <c r="G180" s="25" t="str">
        <f t="shared" si="1"/>
        <v>За поправку</v>
      </c>
      <c r="H180" s="26">
        <f t="shared" si="2"/>
        <v>2</v>
      </c>
      <c r="I180" s="25">
        <f t="shared" si="3"/>
        <v>1</v>
      </c>
      <c r="J180" s="25">
        <f>COUNTIF('Отчеты'!D180:AC180, $J$1)</f>
        <v>1</v>
      </c>
      <c r="K180" s="25">
        <f>COUNTIF('Отчеты'!D180:AC180, $K$1)</f>
        <v>0</v>
      </c>
      <c r="L180" s="25">
        <f>COUNTIF('Отчеты'!D180:AC180, $L$1)</f>
        <v>0</v>
      </c>
      <c r="M180" s="25">
        <f>COUNTIF('Отчеты'!D180:AC180, $M$1)</f>
        <v>1</v>
      </c>
      <c r="N180" s="26"/>
      <c r="O180" s="26"/>
      <c r="P180" s="26"/>
      <c r="Q180" s="26"/>
      <c r="R180" s="26"/>
      <c r="S180" s="26"/>
      <c r="T180" s="26"/>
      <c r="U180" s="26"/>
      <c r="V180" s="20" t="s">
        <v>772</v>
      </c>
      <c r="W180" s="20" t="s">
        <v>57</v>
      </c>
      <c r="X180" s="9" t="s">
        <v>773</v>
      </c>
      <c r="AA180" s="22"/>
      <c r="AB180" s="23"/>
      <c r="AC180" s="23"/>
      <c r="AD180" s="24"/>
      <c r="AE180" s="24"/>
      <c r="AF180" s="26"/>
      <c r="AG180" s="26"/>
    </row>
    <row r="181">
      <c r="A181" s="18" t="s">
        <v>47</v>
      </c>
      <c r="B181" s="13" t="s">
        <v>669</v>
      </c>
      <c r="C181" s="14" t="s">
        <v>774</v>
      </c>
      <c r="D181" s="13"/>
      <c r="E181" s="13" t="s">
        <v>775</v>
      </c>
      <c r="F181" s="13">
        <f>IFERROR(__xludf.DUMMYFUNCTION("IF(A181=""Poslanec"",'Анализ'!$B$2,1)*IF(A181=""Senator"",'Анализ'!$B$3,1)*IF(A181=""Europoslanec"",'Анализ'!$B$4,1)*IF(A181=""Jiny politik"",'Анализ'!$B$5,1)*IF(COUNTIF('Анализ'!$C$6:$I$6, B181) = 0, 'Анализ'!$B$6, 1)*IF(B181=""BEZPP"", 'Анализ'!$B$7, 1)"&amp;"*IF(REGEXMATCH(D181, ""Praha""), 'Анализ'!$B$8, 1)*IF(COUNTIF('Анализ'!$C$9:$D$9, B181) &gt; 0, 'Анализ'!$B$9, 1)*IF(AND(G181=""Не известно"", K181&gt;0),'Анализ'!$B$10,1)*IF(AND(G181=""Не известно"", J181&gt;0, K181=0),'Анализ'!$B$11,1)*IF(AND(G181=""Против попра"&amp;"вки"", L181&gt;1),'Анализ'!$B$12,1)*IF(O181&lt;&gt;"""",'Анализ'!$B$13,1)*IF(P181&lt;&gt;"""",'Анализ'!$B$14,1)*IF(Q181&lt;&gt;"""",'Анализ'!$B$15,1)*IF(R181&lt;&gt;"""",'Анализ'!$B$16,1)*IF(S181&lt;&gt;"""",'Анализ'!$B$17,1)*IF(T181&lt;&gt;"""",'Анализ'!$B$18,1)*IF(U181&lt;&gt;"""",'Анализ'!$B$19,1"&amp;")*IF(COUNTIF(N181:U181, ""MP"") &gt; 0, 'Анализ'!$B$20, 1)*IF(COUNTIF(N181:U181, ""P"") &gt; 0, 'Анализ'!$B$21, 1)"),1.2)</f>
        <v>1.2</v>
      </c>
      <c r="G181" s="18" t="str">
        <f t="shared" si="1"/>
        <v>Не известно</v>
      </c>
      <c r="H181" s="13">
        <f t="shared" si="2"/>
        <v>1</v>
      </c>
      <c r="I181" s="18">
        <f t="shared" si="3"/>
        <v>0</v>
      </c>
      <c r="J181" s="18">
        <f>COUNTIF('Отчеты'!D181:AC181, $J$1)</f>
        <v>1</v>
      </c>
      <c r="K181" s="18">
        <f>COUNTIF('Отчеты'!D181:AC181, $K$1)</f>
        <v>0</v>
      </c>
      <c r="L181" s="18">
        <f>COUNTIF('Отчеты'!D181:AC181, $L$1)</f>
        <v>0</v>
      </c>
      <c r="M181" s="18">
        <f>COUNTIF('Отчеты'!D181:AC181, $M$1)</f>
        <v>0</v>
      </c>
      <c r="N181" s="19"/>
      <c r="O181" s="19"/>
      <c r="P181" s="19"/>
      <c r="Q181" s="19"/>
      <c r="R181" s="19"/>
      <c r="S181" s="19"/>
      <c r="T181" s="19"/>
      <c r="U181" s="19"/>
      <c r="V181" s="20" t="s">
        <v>776</v>
      </c>
      <c r="W181" s="20" t="s">
        <v>57</v>
      </c>
      <c r="X181" s="9" t="s">
        <v>777</v>
      </c>
      <c r="AA181" s="22"/>
      <c r="AB181" s="23"/>
      <c r="AC181" s="24"/>
      <c r="AD181" s="24"/>
      <c r="AE181" s="24"/>
    </row>
    <row r="182">
      <c r="A182" s="18" t="s">
        <v>47</v>
      </c>
      <c r="B182" s="13" t="s">
        <v>669</v>
      </c>
      <c r="C182" s="14" t="s">
        <v>778</v>
      </c>
      <c r="D182" s="13"/>
      <c r="E182" s="13" t="s">
        <v>779</v>
      </c>
      <c r="F182" s="13">
        <f>IFERROR(__xludf.DUMMYFUNCTION("IF(A182=""Poslanec"",'Анализ'!$B$2,1)*IF(A182=""Senator"",'Анализ'!$B$3,1)*IF(A182=""Europoslanec"",'Анализ'!$B$4,1)*IF(A182=""Jiny politik"",'Анализ'!$B$5,1)*IF(COUNTIF('Анализ'!$C$6:$I$6, B182) = 0, 'Анализ'!$B$6, 1)*IF(B182=""BEZPP"", 'Анализ'!$B$7, 1)"&amp;"*IF(REGEXMATCH(D182, ""Praha""), 'Анализ'!$B$8, 1)*IF(COUNTIF('Анализ'!$C$9:$D$9, B182) &gt; 0, 'Анализ'!$B$9, 1)*IF(AND(G182=""Не известно"", K182&gt;0),'Анализ'!$B$10,1)*IF(AND(G182=""Не известно"", J182&gt;0, K182=0),'Анализ'!$B$11,1)*IF(AND(G182=""Против попра"&amp;"вки"", L182&gt;1),'Анализ'!$B$12,1)*IF(O182&lt;&gt;"""",'Анализ'!$B$13,1)*IF(P182&lt;&gt;"""",'Анализ'!$B$14,1)*IF(Q182&lt;&gt;"""",'Анализ'!$B$15,1)*IF(R182&lt;&gt;"""",'Анализ'!$B$16,1)*IF(S182&lt;&gt;"""",'Анализ'!$B$17,1)*IF(T182&lt;&gt;"""",'Анализ'!$B$18,1)*IF(U182&lt;&gt;"""",'Анализ'!$B$19,1"&amp;")*IF(COUNTIF(N182:U182, ""MP"") &gt; 0, 'Анализ'!$B$20, 1)*IF(COUNTIF(N182:U182, ""P"") &gt; 0, 'Анализ'!$B$21, 1)"),1.2)</f>
        <v>1.2</v>
      </c>
      <c r="G182" s="18" t="str">
        <f t="shared" si="1"/>
        <v>Не известно</v>
      </c>
      <c r="H182" s="13">
        <f t="shared" si="2"/>
        <v>1</v>
      </c>
      <c r="I182" s="18">
        <f t="shared" si="3"/>
        <v>0</v>
      </c>
      <c r="J182" s="18">
        <f>COUNTIF('Отчеты'!D182:AC182, $J$1)</f>
        <v>1</v>
      </c>
      <c r="K182" s="18">
        <f>COUNTIF('Отчеты'!D182:AC182, $K$1)</f>
        <v>0</v>
      </c>
      <c r="L182" s="18">
        <f>COUNTIF('Отчеты'!D182:AC182, $L$1)</f>
        <v>0</v>
      </c>
      <c r="M182" s="18">
        <f>COUNTIF('Отчеты'!D182:AC182, $M$1)</f>
        <v>0</v>
      </c>
      <c r="N182" s="19"/>
      <c r="O182" s="19"/>
      <c r="P182" s="19"/>
      <c r="Q182" s="19"/>
      <c r="R182" s="19"/>
      <c r="S182" s="19"/>
      <c r="T182" s="19"/>
      <c r="U182" s="19"/>
      <c r="V182" s="20" t="s">
        <v>780</v>
      </c>
      <c r="W182" s="20" t="s">
        <v>52</v>
      </c>
      <c r="X182" s="9" t="s">
        <v>781</v>
      </c>
      <c r="AA182" s="22"/>
      <c r="AB182" s="23"/>
      <c r="AC182" s="23"/>
      <c r="AD182" s="24"/>
      <c r="AE182" s="24"/>
    </row>
    <row r="183">
      <c r="A183" s="18" t="s">
        <v>47</v>
      </c>
      <c r="B183" s="13" t="s">
        <v>669</v>
      </c>
      <c r="C183" s="14" t="s">
        <v>782</v>
      </c>
      <c r="D183" s="13"/>
      <c r="E183" s="13" t="s">
        <v>783</v>
      </c>
      <c r="F183" s="13">
        <f>IFERROR(__xludf.DUMMYFUNCTION("IF(A183=""Poslanec"",'Анализ'!$B$2,1)*IF(A183=""Senator"",'Анализ'!$B$3,1)*IF(A183=""Europoslanec"",'Анализ'!$B$4,1)*IF(A183=""Jiny politik"",'Анализ'!$B$5,1)*IF(COUNTIF('Анализ'!$C$6:$I$6, B183) = 0, 'Анализ'!$B$6, 1)*IF(B183=""BEZPP"", 'Анализ'!$B$7, 1)"&amp;"*IF(REGEXMATCH(D183, ""Praha""), 'Анализ'!$B$8, 1)*IF(COUNTIF('Анализ'!$C$9:$D$9, B183) &gt; 0, 'Анализ'!$B$9, 1)*IF(AND(G183=""Не известно"", K183&gt;0),'Анализ'!$B$10,1)*IF(AND(G183=""Не известно"", J183&gt;0, K183=0),'Анализ'!$B$11,1)*IF(AND(G183=""Против попра"&amp;"вки"", L183&gt;1),'Анализ'!$B$12,1)*IF(O183&lt;&gt;"""",'Анализ'!$B$13,1)*IF(P183&lt;&gt;"""",'Анализ'!$B$14,1)*IF(Q183&lt;&gt;"""",'Анализ'!$B$15,1)*IF(R183&lt;&gt;"""",'Анализ'!$B$16,1)*IF(S183&lt;&gt;"""",'Анализ'!$B$17,1)*IF(T183&lt;&gt;"""",'Анализ'!$B$18,1)*IF(U183&lt;&gt;"""",'Анализ'!$B$19,1"&amp;")*IF(COUNTIF(N183:U183, ""MP"") &gt; 0, 'Анализ'!$B$20, 1)*IF(COUNTIF(N183:U183, ""P"") &gt; 0, 'Анализ'!$B$21, 1)"),1.32)</f>
        <v>1.32</v>
      </c>
      <c r="G183" s="18" t="str">
        <f t="shared" si="1"/>
        <v>Против поправки</v>
      </c>
      <c r="H183" s="13">
        <f t="shared" si="2"/>
        <v>1</v>
      </c>
      <c r="I183" s="18">
        <f t="shared" si="3"/>
        <v>1</v>
      </c>
      <c r="J183" s="18">
        <f>COUNTIF('Отчеты'!D183:AC183, $J$1)</f>
        <v>0</v>
      </c>
      <c r="K183" s="18">
        <f>COUNTIF('Отчеты'!D183:AC183, $K$1)</f>
        <v>0</v>
      </c>
      <c r="L183" s="18">
        <f>COUNTIF('Отчеты'!D183:AC183, $L$1)</f>
        <v>1</v>
      </c>
      <c r="M183" s="18">
        <f>COUNTIF('Отчеты'!D183:AC183, $M$1)</f>
        <v>0</v>
      </c>
      <c r="N183" s="19"/>
      <c r="O183" s="19"/>
      <c r="P183" s="19"/>
      <c r="Q183" s="19"/>
      <c r="R183" s="19"/>
      <c r="S183" s="19"/>
      <c r="T183" s="19"/>
      <c r="U183" s="21" t="s">
        <v>156</v>
      </c>
      <c r="V183" s="20" t="s">
        <v>784</v>
      </c>
      <c r="W183" s="20" t="s">
        <v>52</v>
      </c>
      <c r="X183" s="9" t="s">
        <v>785</v>
      </c>
      <c r="AA183" s="22"/>
      <c r="AB183" s="23"/>
      <c r="AC183" s="23"/>
      <c r="AD183" s="23"/>
      <c r="AE183" s="23"/>
    </row>
    <row r="184">
      <c r="A184" s="18" t="s">
        <v>47</v>
      </c>
      <c r="B184" s="13" t="s">
        <v>669</v>
      </c>
      <c r="C184" s="14" t="s">
        <v>786</v>
      </c>
      <c r="D184" s="13"/>
      <c r="E184" s="13" t="s">
        <v>787</v>
      </c>
      <c r="F184" s="13">
        <f>IFERROR(__xludf.DUMMYFUNCTION("IF(A184=""Poslanec"",'Анализ'!$B$2,1)*IF(A184=""Senator"",'Анализ'!$B$3,1)*IF(A184=""Europoslanec"",'Анализ'!$B$4,1)*IF(A184=""Jiny politik"",'Анализ'!$B$5,1)*IF(COUNTIF('Анализ'!$C$6:$I$6, B184) = 0, 'Анализ'!$B$6, 1)*IF(B184=""BEZPP"", 'Анализ'!$B$7, 1)"&amp;"*IF(REGEXMATCH(D184, ""Praha""), 'Анализ'!$B$8, 1)*IF(COUNTIF('Анализ'!$C$9:$D$9, B184) &gt; 0, 'Анализ'!$B$9, 1)*IF(AND(G184=""Не известно"", K184&gt;0),'Анализ'!$B$10,1)*IF(AND(G184=""Не известно"", J184&gt;0, K184=0),'Анализ'!$B$11,1)*IF(AND(G184=""Против попра"&amp;"вки"", L184&gt;1),'Анализ'!$B$12,1)*IF(O184&lt;&gt;"""",'Анализ'!$B$13,1)*IF(P184&lt;&gt;"""",'Анализ'!$B$14,1)*IF(Q184&lt;&gt;"""",'Анализ'!$B$15,1)*IF(R184&lt;&gt;"""",'Анализ'!$B$16,1)*IF(S184&lt;&gt;"""",'Анализ'!$B$17,1)*IF(T184&lt;&gt;"""",'Анализ'!$B$18,1)*IF(U184&lt;&gt;"""",'Анализ'!$B$19,1"&amp;")*IF(COUNTIF(N184:U184, ""MP"") &gt; 0, 'Анализ'!$B$20, 1)*IF(COUNTIF(N184:U184, ""P"") &gt; 0, 'Анализ'!$B$21, 1)"),1.2)</f>
        <v>1.2</v>
      </c>
      <c r="G184" s="18" t="str">
        <f t="shared" si="1"/>
        <v>Не известно</v>
      </c>
      <c r="H184" s="13">
        <f t="shared" si="2"/>
        <v>1</v>
      </c>
      <c r="I184" s="18">
        <f t="shared" si="3"/>
        <v>0</v>
      </c>
      <c r="J184" s="18">
        <f>COUNTIF('Отчеты'!D184:AC184, $J$1)</f>
        <v>1</v>
      </c>
      <c r="K184" s="18">
        <f>COUNTIF('Отчеты'!D184:AC184, $K$1)</f>
        <v>0</v>
      </c>
      <c r="L184" s="18">
        <f>COUNTIF('Отчеты'!D184:AC184, $L$1)</f>
        <v>0</v>
      </c>
      <c r="M184" s="18">
        <f>COUNTIF('Отчеты'!D184:AC184, $M$1)</f>
        <v>0</v>
      </c>
      <c r="N184" s="19"/>
      <c r="O184" s="19"/>
      <c r="P184" s="19"/>
      <c r="Q184" s="19"/>
      <c r="R184" s="19"/>
      <c r="S184" s="19"/>
      <c r="T184" s="19"/>
      <c r="U184" s="19"/>
      <c r="V184" s="20" t="s">
        <v>788</v>
      </c>
      <c r="W184" s="20" t="s">
        <v>57</v>
      </c>
      <c r="X184" s="9" t="s">
        <v>789</v>
      </c>
      <c r="AA184" s="22"/>
      <c r="AB184" s="23"/>
      <c r="AC184" s="23"/>
      <c r="AD184" s="23"/>
      <c r="AE184" s="24"/>
    </row>
    <row r="185">
      <c r="A185" s="18" t="s">
        <v>47</v>
      </c>
      <c r="B185" s="13" t="s">
        <v>669</v>
      </c>
      <c r="C185" s="14" t="s">
        <v>790</v>
      </c>
      <c r="D185" s="13"/>
      <c r="E185" s="13" t="s">
        <v>791</v>
      </c>
      <c r="F185" s="13">
        <f>IFERROR(__xludf.DUMMYFUNCTION("IF(A185=""Poslanec"",'Анализ'!$B$2,1)*IF(A185=""Senator"",'Анализ'!$B$3,1)*IF(A185=""Europoslanec"",'Анализ'!$B$4,1)*IF(A185=""Jiny politik"",'Анализ'!$B$5,1)*IF(COUNTIF('Анализ'!$C$6:$I$6, B185) = 0, 'Анализ'!$B$6, 1)*IF(B185=""BEZPP"", 'Анализ'!$B$7, 1)"&amp;"*IF(REGEXMATCH(D185, ""Praha""), 'Анализ'!$B$8, 1)*IF(COUNTIF('Анализ'!$C$9:$D$9, B185) &gt; 0, 'Анализ'!$B$9, 1)*IF(AND(G185=""Не известно"", K185&gt;0),'Анализ'!$B$10,1)*IF(AND(G185=""Не известно"", J185&gt;0, K185=0),'Анализ'!$B$11,1)*IF(AND(G185=""Против попра"&amp;"вки"", L185&gt;1),'Анализ'!$B$12,1)*IF(O185&lt;&gt;"""",'Анализ'!$B$13,1)*IF(P185&lt;&gt;"""",'Анализ'!$B$14,1)*IF(Q185&lt;&gt;"""",'Анализ'!$B$15,1)*IF(R185&lt;&gt;"""",'Анализ'!$B$16,1)*IF(S185&lt;&gt;"""",'Анализ'!$B$17,1)*IF(T185&lt;&gt;"""",'Анализ'!$B$18,1)*IF(U185&lt;&gt;"""",'Анализ'!$B$19,1"&amp;")*IF(COUNTIF(N185:U185, ""MP"") &gt; 0, 'Анализ'!$B$20, 1)*IF(COUNTIF(N185:U185, ""P"") &gt; 0, 'Анализ'!$B$21, 1)"),1.2)</f>
        <v>1.2</v>
      </c>
      <c r="G185" s="18" t="str">
        <f t="shared" si="1"/>
        <v>Не известно</v>
      </c>
      <c r="H185" s="13">
        <f t="shared" si="2"/>
        <v>1</v>
      </c>
      <c r="I185" s="18">
        <f t="shared" si="3"/>
        <v>0</v>
      </c>
      <c r="J185" s="18">
        <f>COUNTIF('Отчеты'!D185:AC185, $J$1)</f>
        <v>1</v>
      </c>
      <c r="K185" s="18">
        <f>COUNTIF('Отчеты'!D185:AC185, $K$1)</f>
        <v>0</v>
      </c>
      <c r="L185" s="18">
        <f>COUNTIF('Отчеты'!D185:AC185, $L$1)</f>
        <v>0</v>
      </c>
      <c r="M185" s="18">
        <f>COUNTIF('Отчеты'!D185:AC185, $M$1)</f>
        <v>0</v>
      </c>
      <c r="N185" s="19"/>
      <c r="O185" s="19"/>
      <c r="P185" s="19"/>
      <c r="Q185" s="19"/>
      <c r="R185" s="19"/>
      <c r="S185" s="19"/>
      <c r="T185" s="19"/>
      <c r="U185" s="19"/>
      <c r="V185" s="20" t="s">
        <v>792</v>
      </c>
      <c r="W185" s="20" t="s">
        <v>52</v>
      </c>
      <c r="X185" s="9" t="s">
        <v>793</v>
      </c>
      <c r="AA185" s="22"/>
      <c r="AB185" s="23"/>
      <c r="AC185" s="24"/>
      <c r="AD185" s="24"/>
      <c r="AE185" s="24"/>
    </row>
    <row r="186">
      <c r="A186" s="18" t="s">
        <v>47</v>
      </c>
      <c r="B186" s="13" t="s">
        <v>669</v>
      </c>
      <c r="C186" s="14" t="s">
        <v>794</v>
      </c>
      <c r="D186" s="13"/>
      <c r="E186" s="13" t="s">
        <v>795</v>
      </c>
      <c r="F186" s="13">
        <f>IFERROR(__xludf.DUMMYFUNCTION("IF(A186=""Poslanec"",'Анализ'!$B$2,1)*IF(A186=""Senator"",'Анализ'!$B$3,1)*IF(A186=""Europoslanec"",'Анализ'!$B$4,1)*IF(A186=""Jiny politik"",'Анализ'!$B$5,1)*IF(COUNTIF('Анализ'!$C$6:$I$6, B186) = 0, 'Анализ'!$B$6, 1)*IF(B186=""BEZPP"", 'Анализ'!$B$7, 1)"&amp;"*IF(REGEXMATCH(D186, ""Praha""), 'Анализ'!$B$8, 1)*IF(COUNTIF('Анализ'!$C$9:$D$9, B186) &gt; 0, 'Анализ'!$B$9, 1)*IF(AND(G186=""Не известно"", K186&gt;0),'Анализ'!$B$10,1)*IF(AND(G186=""Не известно"", J186&gt;0, K186=0),'Анализ'!$B$11,1)*IF(AND(G186=""Против попра"&amp;"вки"", L186&gt;1),'Анализ'!$B$12,1)*IF(O186&lt;&gt;"""",'Анализ'!$B$13,1)*IF(P186&lt;&gt;"""",'Анализ'!$B$14,1)*IF(Q186&lt;&gt;"""",'Анализ'!$B$15,1)*IF(R186&lt;&gt;"""",'Анализ'!$B$16,1)*IF(S186&lt;&gt;"""",'Анализ'!$B$17,1)*IF(T186&lt;&gt;"""",'Анализ'!$B$18,1)*IF(U186&lt;&gt;"""",'Анализ'!$B$19,1"&amp;")*IF(COUNTIF(N186:U186, ""MP"") &gt; 0, 'Анализ'!$B$20, 1)*IF(COUNTIF(N186:U186, ""P"") &gt; 0, 'Анализ'!$B$21, 1)"),1.584)</f>
        <v>1.584</v>
      </c>
      <c r="G186" s="18" t="str">
        <f t="shared" si="1"/>
        <v>Не известно</v>
      </c>
      <c r="H186" s="13">
        <f t="shared" si="2"/>
        <v>1</v>
      </c>
      <c r="I186" s="18">
        <f t="shared" si="3"/>
        <v>0</v>
      </c>
      <c r="J186" s="18">
        <f>COUNTIF('Отчеты'!D186:AC186, $J$1)</f>
        <v>1</v>
      </c>
      <c r="K186" s="18">
        <f>COUNTIF('Отчеты'!D186:AC186, $K$1)</f>
        <v>0</v>
      </c>
      <c r="L186" s="18">
        <f>COUNTIF('Отчеты'!D186:AC186, $L$1)</f>
        <v>0</v>
      </c>
      <c r="M186" s="18">
        <f>COUNTIF('Отчеты'!D186:AC186, $M$1)</f>
        <v>0</v>
      </c>
      <c r="N186" s="19"/>
      <c r="O186" s="19"/>
      <c r="P186" s="21" t="s">
        <v>78</v>
      </c>
      <c r="Q186" s="19"/>
      <c r="R186" s="19"/>
      <c r="S186" s="19"/>
      <c r="T186" s="19"/>
      <c r="U186" s="21" t="s">
        <v>254</v>
      </c>
      <c r="V186" s="20" t="s">
        <v>796</v>
      </c>
      <c r="W186" s="20" t="s">
        <v>57</v>
      </c>
      <c r="X186" s="9" t="s">
        <v>797</v>
      </c>
      <c r="AA186" s="22"/>
      <c r="AB186" s="23"/>
      <c r="AC186" s="23"/>
      <c r="AD186" s="23"/>
      <c r="AE186" s="24"/>
    </row>
    <row r="187">
      <c r="A187" s="18" t="s">
        <v>47</v>
      </c>
      <c r="B187" s="13" t="s">
        <v>669</v>
      </c>
      <c r="C187" s="14" t="s">
        <v>798</v>
      </c>
      <c r="D187" s="13"/>
      <c r="E187" s="13" t="s">
        <v>799</v>
      </c>
      <c r="F187" s="13">
        <f>IFERROR(__xludf.DUMMYFUNCTION("IF(A187=""Poslanec"",'Анализ'!$B$2,1)*IF(A187=""Senator"",'Анализ'!$B$3,1)*IF(A187=""Europoslanec"",'Анализ'!$B$4,1)*IF(A187=""Jiny politik"",'Анализ'!$B$5,1)*IF(COUNTIF('Анализ'!$C$6:$I$6, B187) = 0, 'Анализ'!$B$6, 1)*IF(B187=""BEZPP"", 'Анализ'!$B$7, 1)"&amp;"*IF(REGEXMATCH(D187, ""Praha""), 'Анализ'!$B$8, 1)*IF(COUNTIF('Анализ'!$C$9:$D$9, B187) &gt; 0, 'Анализ'!$B$9, 1)*IF(AND(G187=""Не известно"", K187&gt;0),'Анализ'!$B$10,1)*IF(AND(G187=""Не известно"", J187&gt;0, K187=0),'Анализ'!$B$11,1)*IF(AND(G187=""Против попра"&amp;"вки"", L187&gt;1),'Анализ'!$B$12,1)*IF(O187&lt;&gt;"""",'Анализ'!$B$13,1)*IF(P187&lt;&gt;"""",'Анализ'!$B$14,1)*IF(Q187&lt;&gt;"""",'Анализ'!$B$15,1)*IF(R187&lt;&gt;"""",'Анализ'!$B$16,1)*IF(S187&lt;&gt;"""",'Анализ'!$B$17,1)*IF(T187&lt;&gt;"""",'Анализ'!$B$18,1)*IF(U187&lt;&gt;"""",'Анализ'!$B$19,1"&amp;")*IF(COUNTIF(N187:U187, ""MP"") &gt; 0, 'Анализ'!$B$20, 1)*IF(COUNTIF(N187:U187, ""P"") &gt; 0, 'Анализ'!$B$21, 1)"),1.44)</f>
        <v>1.44</v>
      </c>
      <c r="G187" s="18" t="str">
        <f t="shared" si="1"/>
        <v>Не известно</v>
      </c>
      <c r="H187" s="13">
        <f t="shared" si="2"/>
        <v>1</v>
      </c>
      <c r="I187" s="18">
        <f t="shared" si="3"/>
        <v>0</v>
      </c>
      <c r="J187" s="18">
        <f>COUNTIF('Отчеты'!D187:AC187, $J$1)</f>
        <v>1</v>
      </c>
      <c r="K187" s="18">
        <f>COUNTIF('Отчеты'!D187:AC187, $K$1)</f>
        <v>0</v>
      </c>
      <c r="L187" s="18">
        <f>COUNTIF('Отчеты'!D187:AC187, $L$1)</f>
        <v>0</v>
      </c>
      <c r="M187" s="18">
        <f>COUNTIF('Отчеты'!D187:AC187, $M$1)</f>
        <v>0</v>
      </c>
      <c r="N187" s="19"/>
      <c r="O187" s="19"/>
      <c r="P187" s="19"/>
      <c r="Q187" s="19"/>
      <c r="R187" s="19"/>
      <c r="S187" s="19"/>
      <c r="T187" s="19"/>
      <c r="U187" s="21" t="s">
        <v>78</v>
      </c>
      <c r="V187" s="20" t="s">
        <v>800</v>
      </c>
      <c r="W187" s="20" t="s">
        <v>52</v>
      </c>
      <c r="X187" s="9" t="s">
        <v>801</v>
      </c>
      <c r="AA187" s="22"/>
      <c r="AB187" s="23"/>
      <c r="AC187" s="23"/>
      <c r="AD187" s="23"/>
      <c r="AE187" s="23"/>
    </row>
    <row r="188">
      <c r="A188" s="18" t="s">
        <v>47</v>
      </c>
      <c r="B188" s="13" t="s">
        <v>802</v>
      </c>
      <c r="C188" s="14" t="s">
        <v>803</v>
      </c>
      <c r="D188" s="13"/>
      <c r="E188" s="13" t="s">
        <v>804</v>
      </c>
      <c r="F188" s="13">
        <f>IFERROR(__xludf.DUMMYFUNCTION("IF(A188=""Poslanec"",'Анализ'!$B$2,1)*IF(A188=""Senator"",'Анализ'!$B$3,1)*IF(A188=""Europoslanec"",'Анализ'!$B$4,1)*IF(A188=""Jiny politik"",'Анализ'!$B$5,1)*IF(COUNTIF('Анализ'!$C$6:$I$6, B188) = 0, 'Анализ'!$B$6, 1)*IF(B188=""BEZPP"", 'Анализ'!$B$7, 1)"&amp;"*IF(REGEXMATCH(D188, ""Praha""), 'Анализ'!$B$8, 1)*IF(COUNTIF('Анализ'!$C$9:$D$9, B188) &gt; 0, 'Анализ'!$B$9, 1)*IF(AND(G188=""Не известно"", K188&gt;0),'Анализ'!$B$10,1)*IF(AND(G188=""Не известно"", J188&gt;0, K188=0),'Анализ'!$B$11,1)*IF(AND(G188=""Против попра"&amp;"вки"", L188&gt;1),'Анализ'!$B$12,1)*IF(O188&lt;&gt;"""",'Анализ'!$B$13,1)*IF(P188&lt;&gt;"""",'Анализ'!$B$14,1)*IF(Q188&lt;&gt;"""",'Анализ'!$B$15,1)*IF(R188&lt;&gt;"""",'Анализ'!$B$16,1)*IF(S188&lt;&gt;"""",'Анализ'!$B$17,1)*IF(T188&lt;&gt;"""",'Анализ'!$B$18,1)*IF(U188&lt;&gt;"""",'Анализ'!$B$19,1"&amp;")*IF(COUNTIF(N188:U188, ""MP"") &gt; 0, 'Анализ'!$B$20, 1)*IF(COUNTIF(N188:U188, ""P"") &gt; 0, 'Анализ'!$B$21, 1)"),1.2)</f>
        <v>1.2</v>
      </c>
      <c r="G188" s="18" t="str">
        <f t="shared" si="1"/>
        <v>Не известно</v>
      </c>
      <c r="H188" s="13">
        <f t="shared" si="2"/>
        <v>1</v>
      </c>
      <c r="I188" s="18">
        <f t="shared" si="3"/>
        <v>0</v>
      </c>
      <c r="J188" s="18">
        <f>COUNTIF('Отчеты'!D188:AC188, $J$1)</f>
        <v>1</v>
      </c>
      <c r="K188" s="18">
        <f>COUNTIF('Отчеты'!D188:AC188, $K$1)</f>
        <v>0</v>
      </c>
      <c r="L188" s="18">
        <f>COUNTIF('Отчеты'!D188:AC188, $L$1)</f>
        <v>0</v>
      </c>
      <c r="M188" s="18">
        <f>COUNTIF('Отчеты'!D188:AC188, $M$1)</f>
        <v>0</v>
      </c>
      <c r="N188" s="21" t="s">
        <v>78</v>
      </c>
      <c r="O188" s="19"/>
      <c r="P188" s="19"/>
      <c r="Q188" s="19"/>
      <c r="R188" s="19"/>
      <c r="S188" s="19"/>
      <c r="T188" s="19"/>
      <c r="U188" s="19"/>
      <c r="V188" s="20" t="s">
        <v>805</v>
      </c>
      <c r="W188" s="20" t="s">
        <v>57</v>
      </c>
      <c r="X188" s="9" t="s">
        <v>806</v>
      </c>
    </row>
    <row r="189">
      <c r="A189" s="18" t="s">
        <v>47</v>
      </c>
      <c r="B189" s="13" t="s">
        <v>802</v>
      </c>
      <c r="C189" s="14" t="s">
        <v>807</v>
      </c>
      <c r="D189" s="13"/>
      <c r="E189" s="13" t="s">
        <v>808</v>
      </c>
      <c r="F189" s="13">
        <f>IFERROR(__xludf.DUMMYFUNCTION("IF(A189=""Poslanec"",'Анализ'!$B$2,1)*IF(A189=""Senator"",'Анализ'!$B$3,1)*IF(A189=""Europoslanec"",'Анализ'!$B$4,1)*IF(A189=""Jiny politik"",'Анализ'!$B$5,1)*IF(COUNTIF('Анализ'!$C$6:$I$6, B189) = 0, 'Анализ'!$B$6, 1)*IF(B189=""BEZPP"", 'Анализ'!$B$7, 1)"&amp;"*IF(REGEXMATCH(D189, ""Praha""), 'Анализ'!$B$8, 1)*IF(COUNTIF('Анализ'!$C$9:$D$9, B189) &gt; 0, 'Анализ'!$B$9, 1)*IF(AND(G189=""Не известно"", K189&gt;0),'Анализ'!$B$10,1)*IF(AND(G189=""Не известно"", J189&gt;0, K189=0),'Анализ'!$B$11,1)*IF(AND(G189=""Против попра"&amp;"вки"", L189&gt;1),'Анализ'!$B$12,1)*IF(O189&lt;&gt;"""",'Анализ'!$B$13,1)*IF(P189&lt;&gt;"""",'Анализ'!$B$14,1)*IF(Q189&lt;&gt;"""",'Анализ'!$B$15,1)*IF(R189&lt;&gt;"""",'Анализ'!$B$16,1)*IF(S189&lt;&gt;"""",'Анализ'!$B$17,1)*IF(T189&lt;&gt;"""",'Анализ'!$B$18,1)*IF(U189&lt;&gt;"""",'Анализ'!$B$19,1"&amp;")*IF(COUNTIF(N189:U189, ""MP"") &gt; 0, 'Анализ'!$B$20, 1)*IF(COUNTIF(N189:U189, ""P"") &gt; 0, 'Анализ'!$B$21, 1)"),1.2)</f>
        <v>1.2</v>
      </c>
      <c r="G189" s="18" t="str">
        <f t="shared" si="1"/>
        <v>Не известно</v>
      </c>
      <c r="H189" s="13">
        <f t="shared" si="2"/>
        <v>1</v>
      </c>
      <c r="I189" s="18">
        <f t="shared" si="3"/>
        <v>0</v>
      </c>
      <c r="J189" s="18">
        <f>COUNTIF('Отчеты'!D189:AC189, $J$1)</f>
        <v>1</v>
      </c>
      <c r="K189" s="18">
        <f>COUNTIF('Отчеты'!D189:AC189, $K$1)</f>
        <v>0</v>
      </c>
      <c r="L189" s="18">
        <f>COUNTIF('Отчеты'!D189:AC189, $L$1)</f>
        <v>0</v>
      </c>
      <c r="M189" s="18">
        <f>COUNTIF('Отчеты'!D189:AC189, $M$1)</f>
        <v>0</v>
      </c>
      <c r="N189" s="19"/>
      <c r="O189" s="19"/>
      <c r="P189" s="19"/>
      <c r="Q189" s="19"/>
      <c r="R189" s="19"/>
      <c r="S189" s="19"/>
      <c r="T189" s="19"/>
      <c r="U189" s="19"/>
      <c r="V189" s="20" t="s">
        <v>809</v>
      </c>
      <c r="W189" s="20" t="s">
        <v>57</v>
      </c>
      <c r="X189" s="9" t="s">
        <v>810</v>
      </c>
    </row>
    <row r="190">
      <c r="A190" s="18" t="s">
        <v>47</v>
      </c>
      <c r="B190" s="13" t="s">
        <v>802</v>
      </c>
      <c r="C190" s="14" t="s">
        <v>811</v>
      </c>
      <c r="D190" s="13"/>
      <c r="E190" s="13" t="s">
        <v>812</v>
      </c>
      <c r="F190" s="13">
        <f>IFERROR(__xludf.DUMMYFUNCTION("IF(A190=""Poslanec"",'Анализ'!$B$2,1)*IF(A190=""Senator"",'Анализ'!$B$3,1)*IF(A190=""Europoslanec"",'Анализ'!$B$4,1)*IF(A190=""Jiny politik"",'Анализ'!$B$5,1)*IF(COUNTIF('Анализ'!$C$6:$I$6, B190) = 0, 'Анализ'!$B$6, 1)*IF(B190=""BEZPP"", 'Анализ'!$B$7, 1)"&amp;"*IF(REGEXMATCH(D190, ""Praha""), 'Анализ'!$B$8, 1)*IF(COUNTIF('Анализ'!$C$9:$D$9, B190) &gt; 0, 'Анализ'!$B$9, 1)*IF(AND(G190=""Не известно"", K190&gt;0),'Анализ'!$B$10,1)*IF(AND(G190=""Не известно"", J190&gt;0, K190=0),'Анализ'!$B$11,1)*IF(AND(G190=""Против попра"&amp;"вки"", L190&gt;1),'Анализ'!$B$12,1)*IF(O190&lt;&gt;"""",'Анализ'!$B$13,1)*IF(P190&lt;&gt;"""",'Анализ'!$B$14,1)*IF(Q190&lt;&gt;"""",'Анализ'!$B$15,1)*IF(R190&lt;&gt;"""",'Анализ'!$B$16,1)*IF(S190&lt;&gt;"""",'Анализ'!$B$17,1)*IF(T190&lt;&gt;"""",'Анализ'!$B$18,1)*IF(U190&lt;&gt;"""",'Анализ'!$B$19,1"&amp;")*IF(COUNTIF(N190:U190, ""MP"") &gt; 0, 'Анализ'!$B$20, 1)*IF(COUNTIF(N190:U190, ""P"") &gt; 0, 'Анализ'!$B$21, 1)"),1.2)</f>
        <v>1.2</v>
      </c>
      <c r="G190" s="18" t="str">
        <f t="shared" si="1"/>
        <v>Не известно</v>
      </c>
      <c r="H190" s="13">
        <f t="shared" si="2"/>
        <v>1</v>
      </c>
      <c r="I190" s="18">
        <f t="shared" si="3"/>
        <v>0</v>
      </c>
      <c r="J190" s="18">
        <f>COUNTIF('Отчеты'!D190:AC190, $J$1)</f>
        <v>1</v>
      </c>
      <c r="K190" s="18">
        <f>COUNTIF('Отчеты'!D190:AC190, $K$1)</f>
        <v>0</v>
      </c>
      <c r="L190" s="18">
        <f>COUNTIF('Отчеты'!D190:AC190, $L$1)</f>
        <v>0</v>
      </c>
      <c r="M190" s="18">
        <f>COUNTIF('Отчеты'!D190:AC190, $M$1)</f>
        <v>0</v>
      </c>
      <c r="N190" s="19"/>
      <c r="O190" s="19"/>
      <c r="P190" s="19"/>
      <c r="Q190" s="19"/>
      <c r="R190" s="19"/>
      <c r="S190" s="19"/>
      <c r="T190" s="19"/>
      <c r="U190" s="19"/>
      <c r="V190" s="20" t="s">
        <v>813</v>
      </c>
      <c r="W190" s="20" t="s">
        <v>57</v>
      </c>
      <c r="X190" s="9" t="s">
        <v>814</v>
      </c>
    </row>
    <row r="191">
      <c r="A191" s="18" t="s">
        <v>47</v>
      </c>
      <c r="B191" s="13" t="s">
        <v>802</v>
      </c>
      <c r="C191" s="14" t="s">
        <v>815</v>
      </c>
      <c r="D191" s="13"/>
      <c r="E191" s="13" t="s">
        <v>816</v>
      </c>
      <c r="F191" s="13">
        <f>IFERROR(__xludf.DUMMYFUNCTION("IF(A191=""Poslanec"",'Анализ'!$B$2,1)*IF(A191=""Senator"",'Анализ'!$B$3,1)*IF(A191=""Europoslanec"",'Анализ'!$B$4,1)*IF(A191=""Jiny politik"",'Анализ'!$B$5,1)*IF(COUNTIF('Анализ'!$C$6:$I$6, B191) = 0, 'Анализ'!$B$6, 1)*IF(B191=""BEZPP"", 'Анализ'!$B$7, 1)"&amp;"*IF(REGEXMATCH(D191, ""Praha""), 'Анализ'!$B$8, 1)*IF(COUNTIF('Анализ'!$C$9:$D$9, B191) &gt; 0, 'Анализ'!$B$9, 1)*IF(AND(G191=""Не известно"", K191&gt;0),'Анализ'!$B$10,1)*IF(AND(G191=""Не известно"", J191&gt;0, K191=0),'Анализ'!$B$11,1)*IF(AND(G191=""Против попра"&amp;"вки"", L191&gt;1),'Анализ'!$B$12,1)*IF(O191&lt;&gt;"""",'Анализ'!$B$13,1)*IF(P191&lt;&gt;"""",'Анализ'!$B$14,1)*IF(Q191&lt;&gt;"""",'Анализ'!$B$15,1)*IF(R191&lt;&gt;"""",'Анализ'!$B$16,1)*IF(S191&lt;&gt;"""",'Анализ'!$B$17,1)*IF(T191&lt;&gt;"""",'Анализ'!$B$18,1)*IF(U191&lt;&gt;"""",'Анализ'!$B$19,1"&amp;")*IF(COUNTIF(N191:U191, ""MP"") &gt; 0, 'Анализ'!$B$20, 1)*IF(COUNTIF(N191:U191, ""P"") &gt; 0, 'Анализ'!$B$21, 1)"),1.2)</f>
        <v>1.2</v>
      </c>
      <c r="G191" s="18" t="str">
        <f t="shared" si="1"/>
        <v>Не известно</v>
      </c>
      <c r="H191" s="13">
        <f t="shared" si="2"/>
        <v>1</v>
      </c>
      <c r="I191" s="18">
        <f t="shared" si="3"/>
        <v>0</v>
      </c>
      <c r="J191" s="18">
        <f>COUNTIF('Отчеты'!D191:AC191, $J$1)</f>
        <v>1</v>
      </c>
      <c r="K191" s="18">
        <f>COUNTIF('Отчеты'!D191:AC191, $K$1)</f>
        <v>0</v>
      </c>
      <c r="L191" s="18">
        <f>COUNTIF('Отчеты'!D191:AC191, $L$1)</f>
        <v>0</v>
      </c>
      <c r="M191" s="18">
        <f>COUNTIF('Отчеты'!D191:AC191, $M$1)</f>
        <v>0</v>
      </c>
      <c r="N191" s="19"/>
      <c r="O191" s="19"/>
      <c r="P191" s="19"/>
      <c r="Q191" s="19"/>
      <c r="R191" s="19"/>
      <c r="S191" s="19"/>
      <c r="T191" s="19"/>
      <c r="U191" s="19"/>
      <c r="V191" s="20" t="s">
        <v>817</v>
      </c>
      <c r="W191" s="20" t="s">
        <v>57</v>
      </c>
      <c r="X191" s="9" t="s">
        <v>818</v>
      </c>
    </row>
    <row r="192">
      <c r="A192" s="18" t="s">
        <v>47</v>
      </c>
      <c r="B192" s="13" t="s">
        <v>802</v>
      </c>
      <c r="C192" s="14" t="s">
        <v>819</v>
      </c>
      <c r="D192" s="13"/>
      <c r="E192" s="13" t="s">
        <v>820</v>
      </c>
      <c r="F192" s="13">
        <f>IFERROR(__xludf.DUMMYFUNCTION("IF(A192=""Poslanec"",'Анализ'!$B$2,1)*IF(A192=""Senator"",'Анализ'!$B$3,1)*IF(A192=""Europoslanec"",'Анализ'!$B$4,1)*IF(A192=""Jiny politik"",'Анализ'!$B$5,1)*IF(COUNTIF('Анализ'!$C$6:$I$6, B192) = 0, 'Анализ'!$B$6, 1)*IF(B192=""BEZPP"", 'Анализ'!$B$7, 1)"&amp;"*IF(REGEXMATCH(D192, ""Praha""), 'Анализ'!$B$8, 1)*IF(COUNTIF('Анализ'!$C$9:$D$9, B192) &gt; 0, 'Анализ'!$B$9, 1)*IF(AND(G192=""Не известно"", K192&gt;0),'Анализ'!$B$10,1)*IF(AND(G192=""Не известно"", J192&gt;0, K192=0),'Анализ'!$B$11,1)*IF(AND(G192=""Против попра"&amp;"вки"", L192&gt;1),'Анализ'!$B$12,1)*IF(O192&lt;&gt;"""",'Анализ'!$B$13,1)*IF(P192&lt;&gt;"""",'Анализ'!$B$14,1)*IF(Q192&lt;&gt;"""",'Анализ'!$B$15,1)*IF(R192&lt;&gt;"""",'Анализ'!$B$16,1)*IF(S192&lt;&gt;"""",'Анализ'!$B$17,1)*IF(T192&lt;&gt;"""",'Анализ'!$B$18,1)*IF(U192&lt;&gt;"""",'Анализ'!$B$19,1"&amp;")*IF(COUNTIF(N192:U192, ""MP"") &gt; 0, 'Анализ'!$B$20, 1)*IF(COUNTIF(N192:U192, ""P"") &gt; 0, 'Анализ'!$B$21, 1)"),1.8719999999999999)</f>
        <v>1.872</v>
      </c>
      <c r="G192" s="18" t="str">
        <f t="shared" si="1"/>
        <v>Не известно</v>
      </c>
      <c r="H192" s="13">
        <f t="shared" si="2"/>
        <v>1</v>
      </c>
      <c r="I192" s="18">
        <f t="shared" si="3"/>
        <v>0</v>
      </c>
      <c r="J192" s="18">
        <f>COUNTIF('Отчеты'!D192:AC192, $J$1)</f>
        <v>1</v>
      </c>
      <c r="K192" s="18">
        <f>COUNTIF('Отчеты'!D192:AC192, $K$1)</f>
        <v>0</v>
      </c>
      <c r="L192" s="18">
        <f>COUNTIF('Отчеты'!D192:AC192, $L$1)</f>
        <v>0</v>
      </c>
      <c r="M192" s="18">
        <f>COUNTIF('Отчеты'!D192:AC192, $M$1)</f>
        <v>0</v>
      </c>
      <c r="N192" s="19"/>
      <c r="O192" s="19"/>
      <c r="P192" s="19"/>
      <c r="Q192" s="19"/>
      <c r="R192" s="19"/>
      <c r="S192" s="21" t="s">
        <v>78</v>
      </c>
      <c r="T192" s="19"/>
      <c r="U192" s="21" t="s">
        <v>78</v>
      </c>
      <c r="V192" s="20" t="s">
        <v>821</v>
      </c>
      <c r="W192" s="20" t="s">
        <v>52</v>
      </c>
      <c r="X192" s="9" t="s">
        <v>822</v>
      </c>
    </row>
    <row r="193">
      <c r="A193" s="18" t="s">
        <v>47</v>
      </c>
      <c r="B193" s="13" t="s">
        <v>802</v>
      </c>
      <c r="C193" s="14" t="s">
        <v>823</v>
      </c>
      <c r="D193" s="13"/>
      <c r="E193" s="13" t="s">
        <v>824</v>
      </c>
      <c r="F193" s="13">
        <f>IFERROR(__xludf.DUMMYFUNCTION("IF(A193=""Poslanec"",'Анализ'!$B$2,1)*IF(A193=""Senator"",'Анализ'!$B$3,1)*IF(A193=""Europoslanec"",'Анализ'!$B$4,1)*IF(A193=""Jiny politik"",'Анализ'!$B$5,1)*IF(COUNTIF('Анализ'!$C$6:$I$6, B193) = 0, 'Анализ'!$B$6, 1)*IF(B193=""BEZPP"", 'Анализ'!$B$7, 1)"&amp;"*IF(REGEXMATCH(D193, ""Praha""), 'Анализ'!$B$8, 1)*IF(COUNTIF('Анализ'!$C$9:$D$9, B193) &gt; 0, 'Анализ'!$B$9, 1)*IF(AND(G193=""Не известно"", K193&gt;0),'Анализ'!$B$10,1)*IF(AND(G193=""Не известно"", J193&gt;0, K193=0),'Анализ'!$B$11,1)*IF(AND(G193=""Против попра"&amp;"вки"", L193&gt;1),'Анализ'!$B$12,1)*IF(O193&lt;&gt;"""",'Анализ'!$B$13,1)*IF(P193&lt;&gt;"""",'Анализ'!$B$14,1)*IF(Q193&lt;&gt;"""",'Анализ'!$B$15,1)*IF(R193&lt;&gt;"""",'Анализ'!$B$16,1)*IF(S193&lt;&gt;"""",'Анализ'!$B$17,1)*IF(T193&lt;&gt;"""",'Анализ'!$B$18,1)*IF(U193&lt;&gt;"""",'Анализ'!$B$19,1"&amp;")*IF(COUNTIF(N193:U193, ""MP"") &gt; 0, 'Анализ'!$B$20, 1)*IF(COUNTIF(N193:U193, ""P"") &gt; 0, 'Анализ'!$B$21, 1)"),1.2)</f>
        <v>1.2</v>
      </c>
      <c r="G193" s="18" t="str">
        <f t="shared" si="1"/>
        <v>Не известно</v>
      </c>
      <c r="H193" s="13">
        <f t="shared" si="2"/>
        <v>1</v>
      </c>
      <c r="I193" s="18">
        <f t="shared" si="3"/>
        <v>0</v>
      </c>
      <c r="J193" s="18">
        <f>COUNTIF('Отчеты'!D193:AC193, $J$1)</f>
        <v>1</v>
      </c>
      <c r="K193" s="18">
        <f>COUNTIF('Отчеты'!D193:AC193, $K$1)</f>
        <v>0</v>
      </c>
      <c r="L193" s="18">
        <f>COUNTIF('Отчеты'!D193:AC193, $L$1)</f>
        <v>0</v>
      </c>
      <c r="M193" s="18">
        <f>COUNTIF('Отчеты'!D193:AC193, $M$1)</f>
        <v>0</v>
      </c>
      <c r="N193" s="19"/>
      <c r="O193" s="19"/>
      <c r="P193" s="19"/>
      <c r="Q193" s="19"/>
      <c r="R193" s="19"/>
      <c r="S193" s="19"/>
      <c r="T193" s="19"/>
      <c r="U193" s="19"/>
      <c r="V193" s="20" t="s">
        <v>825</v>
      </c>
      <c r="W193" s="20" t="s">
        <v>52</v>
      </c>
      <c r="X193" s="9" t="s">
        <v>826</v>
      </c>
    </row>
    <row r="194">
      <c r="A194" s="18" t="s">
        <v>47</v>
      </c>
      <c r="B194" s="13" t="s">
        <v>802</v>
      </c>
      <c r="C194" s="14" t="s">
        <v>827</v>
      </c>
      <c r="D194" s="13"/>
      <c r="E194" s="13" t="s">
        <v>828</v>
      </c>
      <c r="F194" s="13">
        <f>IFERROR(__xludf.DUMMYFUNCTION("IF(A194=""Poslanec"",'Анализ'!$B$2,1)*IF(A194=""Senator"",'Анализ'!$B$3,1)*IF(A194=""Europoslanec"",'Анализ'!$B$4,1)*IF(A194=""Jiny politik"",'Анализ'!$B$5,1)*IF(COUNTIF('Анализ'!$C$6:$I$6, B194) = 0, 'Анализ'!$B$6, 1)*IF(B194=""BEZPP"", 'Анализ'!$B$7, 1)"&amp;"*IF(REGEXMATCH(D194, ""Praha""), 'Анализ'!$B$8, 1)*IF(COUNTIF('Анализ'!$C$9:$D$9, B194) &gt; 0, 'Анализ'!$B$9, 1)*IF(AND(G194=""Не известно"", K194&gt;0),'Анализ'!$B$10,1)*IF(AND(G194=""Не известно"", J194&gt;0, K194=0),'Анализ'!$B$11,1)*IF(AND(G194=""Против попра"&amp;"вки"", L194&gt;1),'Анализ'!$B$12,1)*IF(O194&lt;&gt;"""",'Анализ'!$B$13,1)*IF(P194&lt;&gt;"""",'Анализ'!$B$14,1)*IF(Q194&lt;&gt;"""",'Анализ'!$B$15,1)*IF(R194&lt;&gt;"""",'Анализ'!$B$16,1)*IF(S194&lt;&gt;"""",'Анализ'!$B$17,1)*IF(T194&lt;&gt;"""",'Анализ'!$B$18,1)*IF(U194&lt;&gt;"""",'Анализ'!$B$19,1"&amp;")*IF(COUNTIF(N194:U194, ""MP"") &gt; 0, 'Анализ'!$B$20, 1)*IF(COUNTIF(N194:U194, ""P"") &gt; 0, 'Анализ'!$B$21, 1)"),1.2)</f>
        <v>1.2</v>
      </c>
      <c r="G194" s="18" t="str">
        <f t="shared" si="1"/>
        <v>Не известно</v>
      </c>
      <c r="H194" s="13">
        <f t="shared" si="2"/>
        <v>1</v>
      </c>
      <c r="I194" s="18">
        <f t="shared" si="3"/>
        <v>0</v>
      </c>
      <c r="J194" s="18">
        <f>COUNTIF('Отчеты'!D194:AC194, $J$1)</f>
        <v>1</v>
      </c>
      <c r="K194" s="18">
        <f>COUNTIF('Отчеты'!D194:AC194, $K$1)</f>
        <v>0</v>
      </c>
      <c r="L194" s="18">
        <f>COUNTIF('Отчеты'!D194:AC194, $L$1)</f>
        <v>0</v>
      </c>
      <c r="M194" s="18">
        <f>COUNTIF('Отчеты'!D194:AC194, $M$1)</f>
        <v>0</v>
      </c>
      <c r="N194" s="19"/>
      <c r="O194" s="19"/>
      <c r="P194" s="19"/>
      <c r="Q194" s="19"/>
      <c r="R194" s="19"/>
      <c r="S194" s="19"/>
      <c r="T194" s="19"/>
      <c r="U194" s="19"/>
      <c r="V194" s="20" t="s">
        <v>829</v>
      </c>
      <c r="W194" s="20" t="s">
        <v>57</v>
      </c>
      <c r="X194" s="9" t="s">
        <v>830</v>
      </c>
    </row>
    <row r="195">
      <c r="A195" s="18" t="s">
        <v>47</v>
      </c>
      <c r="B195" s="13" t="s">
        <v>802</v>
      </c>
      <c r="C195" s="14" t="s">
        <v>831</v>
      </c>
      <c r="D195" s="13"/>
      <c r="E195" s="13" t="s">
        <v>832</v>
      </c>
      <c r="F195" s="13">
        <f>IFERROR(__xludf.DUMMYFUNCTION("IF(A195=""Poslanec"",'Анализ'!$B$2,1)*IF(A195=""Senator"",'Анализ'!$B$3,1)*IF(A195=""Europoslanec"",'Анализ'!$B$4,1)*IF(A195=""Jiny politik"",'Анализ'!$B$5,1)*IF(COUNTIF('Анализ'!$C$6:$I$6, B195) = 0, 'Анализ'!$B$6, 1)*IF(B195=""BEZPP"", 'Анализ'!$B$7, 1)"&amp;"*IF(REGEXMATCH(D195, ""Praha""), 'Анализ'!$B$8, 1)*IF(COUNTIF('Анализ'!$C$9:$D$9, B195) &gt; 0, 'Анализ'!$B$9, 1)*IF(AND(G195=""Не известно"", K195&gt;0),'Анализ'!$B$10,1)*IF(AND(G195=""Не известно"", J195&gt;0, K195=0),'Анализ'!$B$11,1)*IF(AND(G195=""Против попра"&amp;"вки"", L195&gt;1),'Анализ'!$B$12,1)*IF(O195&lt;&gt;"""",'Анализ'!$B$13,1)*IF(P195&lt;&gt;"""",'Анализ'!$B$14,1)*IF(Q195&lt;&gt;"""",'Анализ'!$B$15,1)*IF(R195&lt;&gt;"""",'Анализ'!$B$16,1)*IF(S195&lt;&gt;"""",'Анализ'!$B$17,1)*IF(T195&lt;&gt;"""",'Анализ'!$B$18,1)*IF(U195&lt;&gt;"""",'Анализ'!$B$19,1"&amp;")*IF(COUNTIF(N195:U195, ""MP"") &gt; 0, 'Анализ'!$B$20, 1)*IF(COUNTIF(N195:U195, ""P"") &gt; 0, 'Анализ'!$B$21, 1)"),1.2)</f>
        <v>1.2</v>
      </c>
      <c r="G195" s="18" t="str">
        <f t="shared" si="1"/>
        <v>Не известно</v>
      </c>
      <c r="H195" s="13">
        <f t="shared" si="2"/>
        <v>1</v>
      </c>
      <c r="I195" s="18">
        <f t="shared" si="3"/>
        <v>0</v>
      </c>
      <c r="J195" s="18">
        <f>COUNTIF('Отчеты'!D195:AC195, $J$1)</f>
        <v>1</v>
      </c>
      <c r="K195" s="18">
        <f>COUNTIF('Отчеты'!D195:AC195, $K$1)</f>
        <v>0</v>
      </c>
      <c r="L195" s="18">
        <f>COUNTIF('Отчеты'!D195:AC195, $L$1)</f>
        <v>0</v>
      </c>
      <c r="M195" s="18">
        <f>COUNTIF('Отчеты'!D195:AC195, $M$1)</f>
        <v>0</v>
      </c>
      <c r="N195" s="19"/>
      <c r="O195" s="19"/>
      <c r="P195" s="19"/>
      <c r="Q195" s="19"/>
      <c r="R195" s="19"/>
      <c r="S195" s="19"/>
      <c r="T195" s="19"/>
      <c r="U195" s="19"/>
      <c r="V195" s="20" t="s">
        <v>833</v>
      </c>
      <c r="W195" s="20" t="s">
        <v>52</v>
      </c>
      <c r="X195" s="9" t="s">
        <v>834</v>
      </c>
    </row>
    <row r="196">
      <c r="A196" s="18" t="s">
        <v>47</v>
      </c>
      <c r="B196" s="13" t="s">
        <v>802</v>
      </c>
      <c r="C196" s="14" t="s">
        <v>835</v>
      </c>
      <c r="D196" s="13"/>
      <c r="E196" s="13" t="s">
        <v>836</v>
      </c>
      <c r="F196" s="13">
        <f>IFERROR(__xludf.DUMMYFUNCTION("IF(A196=""Poslanec"",'Анализ'!$B$2,1)*IF(A196=""Senator"",'Анализ'!$B$3,1)*IF(A196=""Europoslanec"",'Анализ'!$B$4,1)*IF(A196=""Jiny politik"",'Анализ'!$B$5,1)*IF(COUNTIF('Анализ'!$C$6:$I$6, B196) = 0, 'Анализ'!$B$6, 1)*IF(B196=""BEZPP"", 'Анализ'!$B$7, 1)"&amp;"*IF(REGEXMATCH(D196, ""Praha""), 'Анализ'!$B$8, 1)*IF(COUNTIF('Анализ'!$C$9:$D$9, B196) &gt; 0, 'Анализ'!$B$9, 1)*IF(AND(G196=""Не известно"", K196&gt;0),'Анализ'!$B$10,1)*IF(AND(G196=""Не известно"", J196&gt;0, K196=0),'Анализ'!$B$11,1)*IF(AND(G196=""Против попра"&amp;"вки"", L196&gt;1),'Анализ'!$B$12,1)*IF(O196&lt;&gt;"""",'Анализ'!$B$13,1)*IF(P196&lt;&gt;"""",'Анализ'!$B$14,1)*IF(Q196&lt;&gt;"""",'Анализ'!$B$15,1)*IF(R196&lt;&gt;"""",'Анализ'!$B$16,1)*IF(S196&lt;&gt;"""",'Анализ'!$B$17,1)*IF(T196&lt;&gt;"""",'Анализ'!$B$18,1)*IF(U196&lt;&gt;"""",'Анализ'!$B$19,1"&amp;")*IF(COUNTIF(N196:U196, ""MP"") &gt; 0, 'Анализ'!$B$20, 1)*IF(COUNTIF(N196:U196, ""P"") &gt; 0, 'Анализ'!$B$21, 1)"),1.2)</f>
        <v>1.2</v>
      </c>
      <c r="G196" s="18" t="str">
        <f t="shared" si="1"/>
        <v>Не известно</v>
      </c>
      <c r="H196" s="13">
        <f t="shared" si="2"/>
        <v>1</v>
      </c>
      <c r="I196" s="18">
        <f t="shared" si="3"/>
        <v>0</v>
      </c>
      <c r="J196" s="18">
        <f>COUNTIF('Отчеты'!D196:AC196, $J$1)</f>
        <v>1</v>
      </c>
      <c r="K196" s="18">
        <f>COUNTIF('Отчеты'!D196:AC196, $K$1)</f>
        <v>0</v>
      </c>
      <c r="L196" s="18">
        <f>COUNTIF('Отчеты'!D196:AC196, $L$1)</f>
        <v>0</v>
      </c>
      <c r="M196" s="18">
        <f>COUNTIF('Отчеты'!D196:AC196, $M$1)</f>
        <v>0</v>
      </c>
      <c r="N196" s="19"/>
      <c r="O196" s="19"/>
      <c r="P196" s="19"/>
      <c r="Q196" s="19"/>
      <c r="R196" s="19"/>
      <c r="S196" s="19"/>
      <c r="T196" s="19"/>
      <c r="U196" s="19"/>
      <c r="V196" s="20" t="s">
        <v>837</v>
      </c>
      <c r="W196" s="20" t="s">
        <v>57</v>
      </c>
      <c r="X196" s="9" t="s">
        <v>838</v>
      </c>
    </row>
    <row r="197">
      <c r="A197" s="18" t="s">
        <v>47</v>
      </c>
      <c r="B197" s="13" t="s">
        <v>802</v>
      </c>
      <c r="C197" s="14" t="s">
        <v>839</v>
      </c>
      <c r="D197" s="13"/>
      <c r="E197" s="13" t="s">
        <v>840</v>
      </c>
      <c r="F197" s="13">
        <f>IFERROR(__xludf.DUMMYFUNCTION("IF(A197=""Poslanec"",'Анализ'!$B$2,1)*IF(A197=""Senator"",'Анализ'!$B$3,1)*IF(A197=""Europoslanec"",'Анализ'!$B$4,1)*IF(A197=""Jiny politik"",'Анализ'!$B$5,1)*IF(COUNTIF('Анализ'!$C$6:$I$6, B197) = 0, 'Анализ'!$B$6, 1)*IF(B197=""BEZPP"", 'Анализ'!$B$7, 1)"&amp;"*IF(REGEXMATCH(D197, ""Praha""), 'Анализ'!$B$8, 1)*IF(COUNTIF('Анализ'!$C$9:$D$9, B197) &gt; 0, 'Анализ'!$B$9, 1)*IF(AND(G197=""Не известно"", K197&gt;0),'Анализ'!$B$10,1)*IF(AND(G197=""Не известно"", J197&gt;0, K197=0),'Анализ'!$B$11,1)*IF(AND(G197=""Против попра"&amp;"вки"", L197&gt;1),'Анализ'!$B$12,1)*IF(O197&lt;&gt;"""",'Анализ'!$B$13,1)*IF(P197&lt;&gt;"""",'Анализ'!$B$14,1)*IF(Q197&lt;&gt;"""",'Анализ'!$B$15,1)*IF(R197&lt;&gt;"""",'Анализ'!$B$16,1)*IF(S197&lt;&gt;"""",'Анализ'!$B$17,1)*IF(T197&lt;&gt;"""",'Анализ'!$B$18,1)*IF(U197&lt;&gt;"""",'Анализ'!$B$19,1"&amp;")*IF(COUNTIF(N197:U197, ""MP"") &gt; 0, 'Анализ'!$B$20, 1)*IF(COUNTIF(N197:U197, ""P"") &gt; 0, 'Анализ'!$B$21, 1)"),1.2)</f>
        <v>1.2</v>
      </c>
      <c r="G197" s="18" t="str">
        <f t="shared" si="1"/>
        <v>Не известно</v>
      </c>
      <c r="H197" s="13">
        <f t="shared" si="2"/>
        <v>1</v>
      </c>
      <c r="I197" s="18">
        <f t="shared" si="3"/>
        <v>0</v>
      </c>
      <c r="J197" s="18">
        <f>COUNTIF('Отчеты'!D197:AC197, $J$1)</f>
        <v>1</v>
      </c>
      <c r="K197" s="18">
        <f>COUNTIF('Отчеты'!D197:AC197, $K$1)</f>
        <v>0</v>
      </c>
      <c r="L197" s="18">
        <f>COUNTIF('Отчеты'!D197:AC197, $L$1)</f>
        <v>0</v>
      </c>
      <c r="M197" s="18">
        <f>COUNTIF('Отчеты'!D197:AC197, $M$1)</f>
        <v>0</v>
      </c>
      <c r="N197" s="19"/>
      <c r="O197" s="19"/>
      <c r="P197" s="19"/>
      <c r="Q197" s="19"/>
      <c r="R197" s="19"/>
      <c r="S197" s="19"/>
      <c r="T197" s="19"/>
      <c r="U197" s="19"/>
      <c r="V197" s="20" t="s">
        <v>841</v>
      </c>
      <c r="W197" s="20" t="s">
        <v>57</v>
      </c>
      <c r="X197" s="9" t="s">
        <v>842</v>
      </c>
    </row>
    <row r="198">
      <c r="A198" s="18" t="s">
        <v>47</v>
      </c>
      <c r="B198" s="13" t="s">
        <v>802</v>
      </c>
      <c r="C198" s="14" t="s">
        <v>843</v>
      </c>
      <c r="D198" s="13"/>
      <c r="E198" s="13" t="s">
        <v>844</v>
      </c>
      <c r="F198" s="13">
        <f>IFERROR(__xludf.DUMMYFUNCTION("IF(A198=""Poslanec"",'Анализ'!$B$2,1)*IF(A198=""Senator"",'Анализ'!$B$3,1)*IF(A198=""Europoslanec"",'Анализ'!$B$4,1)*IF(A198=""Jiny politik"",'Анализ'!$B$5,1)*IF(COUNTIF('Анализ'!$C$6:$I$6, B198) = 0, 'Анализ'!$B$6, 1)*IF(B198=""BEZPP"", 'Анализ'!$B$7, 1)"&amp;"*IF(REGEXMATCH(D198, ""Praha""), 'Анализ'!$B$8, 1)*IF(COUNTIF('Анализ'!$C$9:$D$9, B198) &gt; 0, 'Анализ'!$B$9, 1)*IF(AND(G198=""Не известно"", K198&gt;0),'Анализ'!$B$10,1)*IF(AND(G198=""Не известно"", J198&gt;0, K198=0),'Анализ'!$B$11,1)*IF(AND(G198=""Против попра"&amp;"вки"", L198&gt;1),'Анализ'!$B$12,1)*IF(O198&lt;&gt;"""",'Анализ'!$B$13,1)*IF(P198&lt;&gt;"""",'Анализ'!$B$14,1)*IF(Q198&lt;&gt;"""",'Анализ'!$B$15,1)*IF(R198&lt;&gt;"""",'Анализ'!$B$16,1)*IF(S198&lt;&gt;"""",'Анализ'!$B$17,1)*IF(T198&lt;&gt;"""",'Анализ'!$B$18,1)*IF(U198&lt;&gt;"""",'Анализ'!$B$19,1"&amp;")*IF(COUNTIF(N198:U198, ""MP"") &gt; 0, 'Анализ'!$B$20, 1)*IF(COUNTIF(N198:U198, ""P"") &gt; 0, 'Анализ'!$B$21, 1)"),5.0)</f>
        <v>5</v>
      </c>
      <c r="G198" s="18" t="str">
        <f t="shared" si="1"/>
        <v>Не известно</v>
      </c>
      <c r="H198" s="13">
        <f t="shared" si="2"/>
        <v>2</v>
      </c>
      <c r="I198" s="18">
        <f t="shared" si="3"/>
        <v>1</v>
      </c>
      <c r="J198" s="18">
        <f>COUNTIF('Отчеты'!D198:AC198, $J$1)</f>
        <v>1</v>
      </c>
      <c r="K198" s="18">
        <f>COUNTIF('Отчеты'!D198:AC198, $K$1)</f>
        <v>1</v>
      </c>
      <c r="L198" s="18">
        <f>COUNTIF('Отчеты'!D198:AC198, $L$1)</f>
        <v>0</v>
      </c>
      <c r="M198" s="18">
        <f>COUNTIF('Отчеты'!D198:AC198, $M$1)</f>
        <v>0</v>
      </c>
      <c r="N198" s="19"/>
      <c r="O198" s="19"/>
      <c r="P198" s="19"/>
      <c r="Q198" s="19"/>
      <c r="R198" s="19"/>
      <c r="S198" s="19"/>
      <c r="T198" s="19"/>
      <c r="U198" s="19"/>
      <c r="V198" s="20" t="s">
        <v>845</v>
      </c>
      <c r="W198" s="20" t="s">
        <v>57</v>
      </c>
      <c r="X198" s="9" t="s">
        <v>846</v>
      </c>
    </row>
    <row r="199">
      <c r="A199" s="18" t="s">
        <v>47</v>
      </c>
      <c r="B199" s="13" t="s">
        <v>802</v>
      </c>
      <c r="C199" s="14" t="s">
        <v>847</v>
      </c>
      <c r="D199" s="18" t="s">
        <v>168</v>
      </c>
      <c r="E199" s="13" t="s">
        <v>848</v>
      </c>
      <c r="F199" s="13">
        <f>IFERROR(__xludf.DUMMYFUNCTION("IF(A199=""Poslanec"",'Анализ'!$B$2,1)*IF(A199=""Senator"",'Анализ'!$B$3,1)*IF(A199=""Europoslanec"",'Анализ'!$B$4,1)*IF(A199=""Jiny politik"",'Анализ'!$B$5,1)*IF(COUNTIF('Анализ'!$C$6:$I$6, B199) = 0, 'Анализ'!$B$6, 1)*IF(B199=""BEZPP"", 'Анализ'!$B$7, 1)"&amp;"*IF(REGEXMATCH(D199, ""Praha""), 'Анализ'!$B$8, 1)*IF(COUNTIF('Анализ'!$C$9:$D$9, B199) &gt; 0, 'Анализ'!$B$9, 1)*IF(AND(G199=""Не известно"", K199&gt;0),'Анализ'!$B$10,1)*IF(AND(G199=""Не известно"", J199&gt;0, K199=0),'Анализ'!$B$11,1)*IF(AND(G199=""Против попра"&amp;"вки"", L199&gt;1),'Анализ'!$B$12,1)*IF(O199&lt;&gt;"""",'Анализ'!$B$13,1)*IF(P199&lt;&gt;"""",'Анализ'!$B$14,1)*IF(Q199&lt;&gt;"""",'Анализ'!$B$15,1)*IF(R199&lt;&gt;"""",'Анализ'!$B$16,1)*IF(S199&lt;&gt;"""",'Анализ'!$B$17,1)*IF(T199&lt;&gt;"""",'Анализ'!$B$18,1)*IF(U199&lt;&gt;"""",'Анализ'!$B$19,1"&amp;")*IF(COUNTIF(N199:U199, ""MP"") &gt; 0, 'Анализ'!$B$20, 1)*IF(COUNTIF(N199:U199, ""P"") &gt; 0, 'Анализ'!$B$21, 1)"),1.7999999999999998)</f>
        <v>1.8</v>
      </c>
      <c r="G199" s="18" t="str">
        <f t="shared" si="1"/>
        <v>Не известно</v>
      </c>
      <c r="H199" s="13">
        <f t="shared" si="2"/>
        <v>2</v>
      </c>
      <c r="I199" s="18">
        <f t="shared" si="3"/>
        <v>0</v>
      </c>
      <c r="J199" s="18">
        <f>COUNTIF('Отчеты'!D199:AC199, $J$1)</f>
        <v>2</v>
      </c>
      <c r="K199" s="18">
        <f>COUNTIF('Отчеты'!D199:AC199, $K$1)</f>
        <v>0</v>
      </c>
      <c r="L199" s="18">
        <f>COUNTIF('Отчеты'!D199:AC199, $L$1)</f>
        <v>0</v>
      </c>
      <c r="M199" s="18">
        <f>COUNTIF('Отчеты'!D199:AC199, $M$1)</f>
        <v>0</v>
      </c>
      <c r="N199" s="19"/>
      <c r="O199" s="19"/>
      <c r="P199" s="19"/>
      <c r="Q199" s="19"/>
      <c r="R199" s="21" t="s">
        <v>78</v>
      </c>
      <c r="S199" s="19"/>
      <c r="T199" s="19"/>
      <c r="U199" s="19"/>
      <c r="V199" s="20" t="s">
        <v>849</v>
      </c>
      <c r="W199" s="20" t="s">
        <v>57</v>
      </c>
      <c r="X199" s="9" t="s">
        <v>850</v>
      </c>
    </row>
    <row r="200">
      <c r="A200" s="18" t="s">
        <v>47</v>
      </c>
      <c r="B200" s="13" t="s">
        <v>802</v>
      </c>
      <c r="C200" s="14" t="s">
        <v>851</v>
      </c>
      <c r="D200" s="13"/>
      <c r="E200" s="13" t="s">
        <v>852</v>
      </c>
      <c r="F200" s="13">
        <f>IFERROR(__xludf.DUMMYFUNCTION("IF(A200=""Poslanec"",'Анализ'!$B$2,1)*IF(A200=""Senator"",'Анализ'!$B$3,1)*IF(A200=""Europoslanec"",'Анализ'!$B$4,1)*IF(A200=""Jiny politik"",'Анализ'!$B$5,1)*IF(COUNTIF('Анализ'!$C$6:$I$6, B200) = 0, 'Анализ'!$B$6, 1)*IF(B200=""BEZPP"", 'Анализ'!$B$7, 1)"&amp;"*IF(REGEXMATCH(D200, ""Praha""), 'Анализ'!$B$8, 1)*IF(COUNTIF('Анализ'!$C$9:$D$9, B200) &gt; 0, 'Анализ'!$B$9, 1)*IF(AND(G200=""Не известно"", K200&gt;0),'Анализ'!$B$10,1)*IF(AND(G200=""Не известно"", J200&gt;0, K200=0),'Анализ'!$B$11,1)*IF(AND(G200=""Против попра"&amp;"вки"", L200&gt;1),'Анализ'!$B$12,1)*IF(O200&lt;&gt;"""",'Анализ'!$B$13,1)*IF(P200&lt;&gt;"""",'Анализ'!$B$14,1)*IF(Q200&lt;&gt;"""",'Анализ'!$B$15,1)*IF(R200&lt;&gt;"""",'Анализ'!$B$16,1)*IF(S200&lt;&gt;"""",'Анализ'!$B$17,1)*IF(T200&lt;&gt;"""",'Анализ'!$B$18,1)*IF(U200&lt;&gt;"""",'Анализ'!$B$19,1"&amp;")*IF(COUNTIF(N200:U200, ""MP"") &gt; 0, 'Анализ'!$B$20, 1)*IF(COUNTIF(N200:U200, ""P"") &gt; 0, 'Анализ'!$B$21, 1)"),1.2)</f>
        <v>1.2</v>
      </c>
      <c r="G200" s="18" t="str">
        <f t="shared" si="1"/>
        <v>Не известно</v>
      </c>
      <c r="H200" s="13">
        <f t="shared" si="2"/>
        <v>1</v>
      </c>
      <c r="I200" s="18">
        <f t="shared" si="3"/>
        <v>0</v>
      </c>
      <c r="J200" s="18">
        <f>COUNTIF('Отчеты'!D200:AC200, $J$1)</f>
        <v>1</v>
      </c>
      <c r="K200" s="18">
        <f>COUNTIF('Отчеты'!D200:AC200, $K$1)</f>
        <v>0</v>
      </c>
      <c r="L200" s="18">
        <f>COUNTIF('Отчеты'!D200:AC200, $L$1)</f>
        <v>0</v>
      </c>
      <c r="M200" s="18">
        <f>COUNTIF('Отчеты'!D200:AC200, $M$1)</f>
        <v>0</v>
      </c>
      <c r="N200" s="19"/>
      <c r="O200" s="19"/>
      <c r="P200" s="19"/>
      <c r="Q200" s="19"/>
      <c r="R200" s="19"/>
      <c r="S200" s="19"/>
      <c r="T200" s="19"/>
      <c r="U200" s="19"/>
      <c r="V200" s="20" t="s">
        <v>853</v>
      </c>
      <c r="W200" s="20" t="s">
        <v>57</v>
      </c>
      <c r="X200" s="9" t="s">
        <v>854</v>
      </c>
    </row>
    <row r="201">
      <c r="A201" s="18" t="s">
        <v>47</v>
      </c>
      <c r="B201" s="13" t="s">
        <v>802</v>
      </c>
      <c r="C201" s="14" t="s">
        <v>855</v>
      </c>
      <c r="D201" s="13"/>
      <c r="E201" s="13" t="s">
        <v>856</v>
      </c>
      <c r="F201" s="13">
        <f>IFERROR(__xludf.DUMMYFUNCTION("IF(A201=""Poslanec"",'Анализ'!$B$2,1)*IF(A201=""Senator"",'Анализ'!$B$3,1)*IF(A201=""Europoslanec"",'Анализ'!$B$4,1)*IF(A201=""Jiny politik"",'Анализ'!$B$5,1)*IF(COUNTIF('Анализ'!$C$6:$I$6, B201) = 0, 'Анализ'!$B$6, 1)*IF(B201=""BEZPP"", 'Анализ'!$B$7, 1)"&amp;"*IF(REGEXMATCH(D201, ""Praha""), 'Анализ'!$B$8, 1)*IF(COUNTIF('Анализ'!$C$9:$D$9, B201) &gt; 0, 'Анализ'!$B$9, 1)*IF(AND(G201=""Не известно"", K201&gt;0),'Анализ'!$B$10,1)*IF(AND(G201=""Не известно"", J201&gt;0, K201=0),'Анализ'!$B$11,1)*IF(AND(G201=""Против попра"&amp;"вки"", L201&gt;1),'Анализ'!$B$12,1)*IF(O201&lt;&gt;"""",'Анализ'!$B$13,1)*IF(P201&lt;&gt;"""",'Анализ'!$B$14,1)*IF(Q201&lt;&gt;"""",'Анализ'!$B$15,1)*IF(R201&lt;&gt;"""",'Анализ'!$B$16,1)*IF(S201&lt;&gt;"""",'Анализ'!$B$17,1)*IF(T201&lt;&gt;"""",'Анализ'!$B$18,1)*IF(U201&lt;&gt;"""",'Анализ'!$B$19,1"&amp;")*IF(COUNTIF(N201:U201, ""MP"") &gt; 0, 'Анализ'!$B$20, 1)*IF(COUNTIF(N201:U201, ""P"") &gt; 0, 'Анализ'!$B$21, 1)"),7.0)</f>
        <v>7</v>
      </c>
      <c r="G201" s="18" t="str">
        <f t="shared" si="1"/>
        <v>Не известно</v>
      </c>
      <c r="H201" s="13">
        <f t="shared" si="2"/>
        <v>4</v>
      </c>
      <c r="I201" s="18">
        <f t="shared" si="3"/>
        <v>1</v>
      </c>
      <c r="J201" s="18">
        <f>COUNTIF('Отчеты'!D201:AC201, $J$1)</f>
        <v>3</v>
      </c>
      <c r="K201" s="18">
        <f>COUNTIF('Отчеты'!D201:AC201, $K$1)</f>
        <v>1</v>
      </c>
      <c r="L201" s="18">
        <f>COUNTIF('Отчеты'!D201:AC201, $L$1)</f>
        <v>0</v>
      </c>
      <c r="M201" s="18">
        <f>COUNTIF('Отчеты'!D201:AC201, $M$1)</f>
        <v>0</v>
      </c>
      <c r="N201" s="19"/>
      <c r="O201" s="19"/>
      <c r="P201" s="19"/>
      <c r="Q201" s="21" t="s">
        <v>78</v>
      </c>
      <c r="R201" s="19"/>
      <c r="S201" s="19"/>
      <c r="T201" s="19"/>
      <c r="U201" s="19"/>
      <c r="V201" s="20" t="s">
        <v>857</v>
      </c>
      <c r="W201" s="20" t="s">
        <v>57</v>
      </c>
      <c r="X201" s="9" t="s">
        <v>858</v>
      </c>
    </row>
    <row r="202">
      <c r="A202" s="18" t="s">
        <v>859</v>
      </c>
      <c r="B202" s="28" t="s">
        <v>431</v>
      </c>
      <c r="C202" s="29" t="s">
        <v>860</v>
      </c>
      <c r="D202" s="13" t="s">
        <v>861</v>
      </c>
      <c r="E202" s="18" t="s">
        <v>862</v>
      </c>
      <c r="F202" s="13">
        <f>IFERROR(__xludf.DUMMYFUNCTION("IF(A202=""Poslanec"",'Анализ'!$B$2,1)*IF(A202=""Senator"",'Анализ'!$B$3,1)*IF(A202=""Europoslanec"",'Анализ'!$B$4,1)*IF(A202=""Jiny politik"",'Анализ'!$B$5,1)*IF(COUNTIF('Анализ'!$C$6:$I$6, B202) = 0, 'Анализ'!$B$6, 1)*IF(B202=""BEZPP"", 'Анализ'!$B$7, 1)"&amp;"*IF(REGEXMATCH(D202, ""Praha""), 'Анализ'!$B$8, 1)*IF(COUNTIF('Анализ'!$C$9:$D$9, B202) &gt; 0, 'Анализ'!$B$9, 1)*IF(AND(G202=""Не известно"", K202&gt;0),'Анализ'!$B$10,1)*IF(AND(G202=""Не известно"", J202&gt;0, K202=0),'Анализ'!$B$11,1)*IF(AND(G202=""Против попра"&amp;"вки"", L202&gt;1),'Анализ'!$B$12,1)*IF(O202&lt;&gt;"""",'Анализ'!$B$13,1)*IF(P202&lt;&gt;"""",'Анализ'!$B$14,1)*IF(Q202&lt;&gt;"""",'Анализ'!$B$15,1)*IF(R202&lt;&gt;"""",'Анализ'!$B$16,1)*IF(S202&lt;&gt;"""",'Анализ'!$B$17,1)*IF(T202&lt;&gt;"""",'Анализ'!$B$18,1)*IF(U202&lt;&gt;"""",'Анализ'!$B$19,1"&amp;")*IF(COUNTIF(N202:U202, ""MP"") &gt; 0, 'Анализ'!$B$20, 1)*IF(COUNTIF(N202:U202, ""P"") &gt; 0, 'Анализ'!$B$21, 1)"),0.6)</f>
        <v>0.6</v>
      </c>
      <c r="G202" s="18" t="str">
        <f t="shared" si="1"/>
        <v>Не известно</v>
      </c>
      <c r="H202" s="13">
        <f t="shared" si="2"/>
        <v>0</v>
      </c>
      <c r="I202" s="18">
        <f t="shared" si="3"/>
        <v>0</v>
      </c>
      <c r="J202" s="18">
        <f>COUNTIF('Отчеты'!D202:AC202, $J$1)</f>
        <v>0</v>
      </c>
      <c r="K202" s="18">
        <f>COUNTIF('Отчеты'!D202:AC202, $K$1)</f>
        <v>0</v>
      </c>
      <c r="L202" s="18">
        <f>COUNTIF('Отчеты'!D202:AC202, $L$1)</f>
        <v>0</v>
      </c>
      <c r="M202" s="18">
        <f>COUNTIF('Отчеты'!D202:AC202, $M$1)</f>
        <v>0</v>
      </c>
      <c r="N202" s="19"/>
      <c r="O202" s="19"/>
      <c r="P202" s="19"/>
      <c r="Q202" s="19"/>
      <c r="R202" s="19"/>
      <c r="S202" s="19"/>
      <c r="T202" s="19"/>
      <c r="U202" s="19"/>
    </row>
    <row r="203">
      <c r="A203" s="18" t="s">
        <v>859</v>
      </c>
      <c r="B203" s="28" t="s">
        <v>863</v>
      </c>
      <c r="C203" s="29" t="s">
        <v>864</v>
      </c>
      <c r="D203" s="13" t="s">
        <v>865</v>
      </c>
      <c r="E203" s="18" t="s">
        <v>862</v>
      </c>
      <c r="F203" s="13">
        <f>IFERROR(__xludf.DUMMYFUNCTION("IF(A203=""Poslanec"",'Анализ'!$B$2,1)*IF(A203=""Senator"",'Анализ'!$B$3,1)*IF(A203=""Europoslanec"",'Анализ'!$B$4,1)*IF(A203=""Jiny politik"",'Анализ'!$B$5,1)*IF(COUNTIF('Анализ'!$C$6:$I$6, B203) = 0, 'Анализ'!$B$6, 1)*IF(B203=""BEZPP"", 'Анализ'!$B$7, 1)"&amp;"*IF(REGEXMATCH(D203, ""Praha""), 'Анализ'!$B$8, 1)*IF(COUNTIF('Анализ'!$C$9:$D$9, B203) &gt; 0, 'Анализ'!$B$9, 1)*IF(AND(G203=""Не известно"", K203&gt;0),'Анализ'!$B$10,1)*IF(AND(G203=""Не известно"", J203&gt;0, K203=0),'Анализ'!$B$11,1)*IF(AND(G203=""Против попра"&amp;"вки"", L203&gt;1),'Анализ'!$B$12,1)*IF(O203&lt;&gt;"""",'Анализ'!$B$13,1)*IF(P203&lt;&gt;"""",'Анализ'!$B$14,1)*IF(Q203&lt;&gt;"""",'Анализ'!$B$15,1)*IF(R203&lt;&gt;"""",'Анализ'!$B$16,1)*IF(S203&lt;&gt;"""",'Анализ'!$B$17,1)*IF(T203&lt;&gt;"""",'Анализ'!$B$18,1)*IF(U203&lt;&gt;"""",'Анализ'!$B$19,1"&amp;")*IF(COUNTIF(N203:U203, ""MP"") &gt; 0, 'Анализ'!$B$20, 1)*IF(COUNTIF(N203:U203, ""P"") &gt; 0, 'Анализ'!$B$21, 1)"),0.0)</f>
        <v>0</v>
      </c>
      <c r="G203" s="18" t="str">
        <f t="shared" si="1"/>
        <v>Не известно</v>
      </c>
      <c r="H203" s="13">
        <f t="shared" si="2"/>
        <v>0</v>
      </c>
      <c r="I203" s="18">
        <f t="shared" si="3"/>
        <v>0</v>
      </c>
      <c r="J203" s="18">
        <f>COUNTIF('Отчеты'!D203:AC203, $J$1)</f>
        <v>0</v>
      </c>
      <c r="K203" s="18">
        <f>COUNTIF('Отчеты'!D203:AC203, $K$1)</f>
        <v>0</v>
      </c>
      <c r="L203" s="18">
        <f>COUNTIF('Отчеты'!D203:AC203, $L$1)</f>
        <v>0</v>
      </c>
      <c r="M203" s="18">
        <f>COUNTIF('Отчеты'!D203:AC203, $M$1)</f>
        <v>0</v>
      </c>
      <c r="N203" s="19"/>
      <c r="O203" s="19"/>
      <c r="P203" s="19"/>
      <c r="Q203" s="19"/>
      <c r="R203" s="19"/>
      <c r="S203" s="19"/>
      <c r="T203" s="19"/>
      <c r="U203" s="19"/>
    </row>
    <row r="204">
      <c r="A204" s="18" t="s">
        <v>859</v>
      </c>
      <c r="B204" s="28" t="s">
        <v>669</v>
      </c>
      <c r="C204" s="29" t="s">
        <v>866</v>
      </c>
      <c r="D204" s="13" t="s">
        <v>867</v>
      </c>
      <c r="E204" s="18" t="s">
        <v>862</v>
      </c>
      <c r="F204" s="13">
        <f>IFERROR(__xludf.DUMMYFUNCTION("IF(A204=""Poslanec"",'Анализ'!$B$2,1)*IF(A204=""Senator"",'Анализ'!$B$3,1)*IF(A204=""Europoslanec"",'Анализ'!$B$4,1)*IF(A204=""Jiny politik"",'Анализ'!$B$5,1)*IF(COUNTIF('Анализ'!$C$6:$I$6, B204) = 0, 'Анализ'!$B$6, 1)*IF(B204=""BEZPP"", 'Анализ'!$B$7, 1)"&amp;"*IF(REGEXMATCH(D204, ""Praha""), 'Анализ'!$B$8, 1)*IF(COUNTIF('Анализ'!$C$9:$D$9, B204) &gt; 0, 'Анализ'!$B$9, 1)*IF(AND(G204=""Не известно"", K204&gt;0),'Анализ'!$B$10,1)*IF(AND(G204=""Не известно"", J204&gt;0, K204=0),'Анализ'!$B$11,1)*IF(AND(G204=""Против попра"&amp;"вки"", L204&gt;1),'Анализ'!$B$12,1)*IF(O204&lt;&gt;"""",'Анализ'!$B$13,1)*IF(P204&lt;&gt;"""",'Анализ'!$B$14,1)*IF(Q204&lt;&gt;"""",'Анализ'!$B$15,1)*IF(R204&lt;&gt;"""",'Анализ'!$B$16,1)*IF(S204&lt;&gt;"""",'Анализ'!$B$17,1)*IF(T204&lt;&gt;"""",'Анализ'!$B$18,1)*IF(U204&lt;&gt;"""",'Анализ'!$B$19,1"&amp;")*IF(COUNTIF(N204:U204, ""MP"") &gt; 0, 'Анализ'!$B$20, 1)*IF(COUNTIF(N204:U204, ""P"") &gt; 0, 'Анализ'!$B$21, 1)"),0.8999999999999999)</f>
        <v>0.9</v>
      </c>
      <c r="G204" s="18" t="str">
        <f t="shared" si="1"/>
        <v>Не известно</v>
      </c>
      <c r="H204" s="13">
        <f t="shared" si="2"/>
        <v>0</v>
      </c>
      <c r="I204" s="18">
        <f t="shared" si="3"/>
        <v>0</v>
      </c>
      <c r="J204" s="18">
        <f>COUNTIF('Отчеты'!D204:AC204, $J$1)</f>
        <v>0</v>
      </c>
      <c r="K204" s="18">
        <f>COUNTIF('Отчеты'!D204:AC204, $K$1)</f>
        <v>0</v>
      </c>
      <c r="L204" s="18">
        <f>COUNTIF('Отчеты'!D204:AC204, $L$1)</f>
        <v>0</v>
      </c>
      <c r="M204" s="18">
        <f>COUNTIF('Отчеты'!D204:AC204, $M$1)</f>
        <v>0</v>
      </c>
      <c r="N204" s="19"/>
      <c r="O204" s="19"/>
      <c r="P204" s="19"/>
      <c r="Q204" s="19"/>
      <c r="R204" s="19"/>
      <c r="S204" s="19"/>
      <c r="T204" s="19"/>
      <c r="U204" s="19"/>
    </row>
    <row r="205">
      <c r="A205" s="18" t="s">
        <v>859</v>
      </c>
      <c r="B205" s="28" t="s">
        <v>338</v>
      </c>
      <c r="C205" s="29" t="s">
        <v>868</v>
      </c>
      <c r="D205" s="13" t="s">
        <v>869</v>
      </c>
      <c r="E205" s="18" t="s">
        <v>862</v>
      </c>
      <c r="F205" s="13">
        <f>IFERROR(__xludf.DUMMYFUNCTION("IF(A205=""Poslanec"",'Анализ'!$B$2,1)*IF(A205=""Senator"",'Анализ'!$B$3,1)*IF(A205=""Europoslanec"",'Анализ'!$B$4,1)*IF(A205=""Jiny politik"",'Анализ'!$B$5,1)*IF(COUNTIF('Анализ'!$C$6:$I$6, B205) = 0, 'Анализ'!$B$6, 1)*IF(B205=""BEZPP"", 'Анализ'!$B$7, 1)"&amp;"*IF(REGEXMATCH(D205, ""Praha""), 'Анализ'!$B$8, 1)*IF(COUNTIF('Анализ'!$C$9:$D$9, B205) &gt; 0, 'Анализ'!$B$9, 1)*IF(AND(G205=""Не известно"", K205&gt;0),'Анализ'!$B$10,1)*IF(AND(G205=""Не известно"", J205&gt;0, K205=0),'Анализ'!$B$11,1)*IF(AND(G205=""Против попра"&amp;"вки"", L205&gt;1),'Анализ'!$B$12,1)*IF(O205&lt;&gt;"""",'Анализ'!$B$13,1)*IF(P205&lt;&gt;"""",'Анализ'!$B$14,1)*IF(Q205&lt;&gt;"""",'Анализ'!$B$15,1)*IF(R205&lt;&gt;"""",'Анализ'!$B$16,1)*IF(S205&lt;&gt;"""",'Анализ'!$B$17,1)*IF(T205&lt;&gt;"""",'Анализ'!$B$18,1)*IF(U205&lt;&gt;"""",'Анализ'!$B$19,1"&amp;")*IF(COUNTIF(N205:U205, ""MP"") &gt; 0, 'Анализ'!$B$20, 1)*IF(COUNTIF(N205:U205, ""P"") &gt; 0, 'Анализ'!$B$21, 1)"),0.6)</f>
        <v>0.6</v>
      </c>
      <c r="G205" s="18" t="str">
        <f t="shared" si="1"/>
        <v>Не известно</v>
      </c>
      <c r="H205" s="13">
        <f t="shared" si="2"/>
        <v>0</v>
      </c>
      <c r="I205" s="18">
        <f t="shared" si="3"/>
        <v>0</v>
      </c>
      <c r="J205" s="18">
        <f>COUNTIF('Отчеты'!D205:AC205, $J$1)</f>
        <v>0</v>
      </c>
      <c r="K205" s="18">
        <f>COUNTIF('Отчеты'!D205:AC205, $K$1)</f>
        <v>0</v>
      </c>
      <c r="L205" s="18">
        <f>COUNTIF('Отчеты'!D205:AC205, $L$1)</f>
        <v>0</v>
      </c>
      <c r="M205" s="18">
        <f>COUNTIF('Отчеты'!D205:AC205, $M$1)</f>
        <v>0</v>
      </c>
      <c r="N205" s="19"/>
      <c r="O205" s="19"/>
      <c r="P205" s="19"/>
      <c r="Q205" s="19"/>
      <c r="R205" s="19"/>
      <c r="S205" s="19"/>
      <c r="T205" s="19"/>
      <c r="U205" s="19"/>
    </row>
    <row r="206">
      <c r="A206" s="18" t="s">
        <v>859</v>
      </c>
      <c r="B206" s="13" t="s">
        <v>48</v>
      </c>
      <c r="C206" s="29" t="s">
        <v>870</v>
      </c>
      <c r="D206" s="13" t="s">
        <v>871</v>
      </c>
      <c r="E206" s="18" t="s">
        <v>862</v>
      </c>
      <c r="F206" s="13">
        <f>IFERROR(__xludf.DUMMYFUNCTION("IF(A206=""Poslanec"",'Анализ'!$B$2,1)*IF(A206=""Senator"",'Анализ'!$B$3,1)*IF(A206=""Europoslanec"",'Анализ'!$B$4,1)*IF(A206=""Jiny politik"",'Анализ'!$B$5,1)*IF(COUNTIF('Анализ'!$C$6:$I$6, B206) = 0, 'Анализ'!$B$6, 1)*IF(B206=""BEZPP"", 'Анализ'!$B$7, 1)"&amp;"*IF(REGEXMATCH(D206, ""Praha""), 'Анализ'!$B$8, 1)*IF(COUNTIF('Анализ'!$C$9:$D$9, B206) &gt; 0, 'Анализ'!$B$9, 1)*IF(AND(G206=""Не известно"", K206&gt;0),'Анализ'!$B$10,1)*IF(AND(G206=""Не известно"", J206&gt;0, K206=0),'Анализ'!$B$11,1)*IF(AND(G206=""Против попра"&amp;"вки"", L206&gt;1),'Анализ'!$B$12,1)*IF(O206&lt;&gt;"""",'Анализ'!$B$13,1)*IF(P206&lt;&gt;"""",'Анализ'!$B$14,1)*IF(Q206&lt;&gt;"""",'Анализ'!$B$15,1)*IF(R206&lt;&gt;"""",'Анализ'!$B$16,1)*IF(S206&lt;&gt;"""",'Анализ'!$B$17,1)*IF(T206&lt;&gt;"""",'Анализ'!$B$18,1)*IF(U206&lt;&gt;"""",'Анализ'!$B$19,1"&amp;")*IF(COUNTIF(N206:U206, ""MP"") &gt; 0, 'Анализ'!$B$20, 1)*IF(COUNTIF(N206:U206, ""P"") &gt; 0, 'Анализ'!$B$21, 1)"),0.36)</f>
        <v>0.36</v>
      </c>
      <c r="G206" s="18" t="str">
        <f t="shared" si="1"/>
        <v>Не известно</v>
      </c>
      <c r="H206" s="13">
        <f t="shared" si="2"/>
        <v>0</v>
      </c>
      <c r="I206" s="18">
        <f t="shared" si="3"/>
        <v>0</v>
      </c>
      <c r="J206" s="18">
        <f>COUNTIF('Отчеты'!D206:AC206, $J$1)</f>
        <v>0</v>
      </c>
      <c r="K206" s="18">
        <f>COUNTIF('Отчеты'!D206:AC206, $K$1)</f>
        <v>0</v>
      </c>
      <c r="L206" s="18">
        <f>COUNTIF('Отчеты'!D206:AC206, $L$1)</f>
        <v>0</v>
      </c>
      <c r="M206" s="18">
        <f>COUNTIF('Отчеты'!D206:AC206, $M$1)</f>
        <v>0</v>
      </c>
      <c r="N206" s="19"/>
      <c r="O206" s="19"/>
      <c r="P206" s="19"/>
      <c r="Q206" s="19"/>
      <c r="R206" s="19"/>
      <c r="S206" s="19"/>
      <c r="T206" s="19"/>
      <c r="U206" s="19"/>
    </row>
    <row r="207">
      <c r="A207" s="18" t="s">
        <v>859</v>
      </c>
      <c r="B207" s="30" t="s">
        <v>872</v>
      </c>
      <c r="C207" s="29" t="s">
        <v>873</v>
      </c>
      <c r="D207" s="13" t="s">
        <v>874</v>
      </c>
      <c r="E207" s="18" t="s">
        <v>862</v>
      </c>
      <c r="F207" s="13">
        <f>IFERROR(__xludf.DUMMYFUNCTION("IF(A207=""Poslanec"",'Анализ'!$B$2,1)*IF(A207=""Senator"",'Анализ'!$B$3,1)*IF(A207=""Europoslanec"",'Анализ'!$B$4,1)*IF(A207=""Jiny politik"",'Анализ'!$B$5,1)*IF(COUNTIF('Анализ'!$C$6:$I$6, B207) = 0, 'Анализ'!$B$6, 1)*IF(B207=""BEZPP"", 'Анализ'!$B$7, 1)"&amp;"*IF(REGEXMATCH(D207, ""Praha""), 'Анализ'!$B$8, 1)*IF(COUNTIF('Анализ'!$C$9:$D$9, B207) &gt; 0, 'Анализ'!$B$9, 1)*IF(AND(G207=""Не известно"", K207&gt;0),'Анализ'!$B$10,1)*IF(AND(G207=""Не известно"", J207&gt;0, K207=0),'Анализ'!$B$11,1)*IF(AND(G207=""Против попра"&amp;"вки"", L207&gt;1),'Анализ'!$B$12,1)*IF(O207&lt;&gt;"""",'Анализ'!$B$13,1)*IF(P207&lt;&gt;"""",'Анализ'!$B$14,1)*IF(Q207&lt;&gt;"""",'Анализ'!$B$15,1)*IF(R207&lt;&gt;"""",'Анализ'!$B$16,1)*IF(S207&lt;&gt;"""",'Анализ'!$B$17,1)*IF(T207&lt;&gt;"""",'Анализ'!$B$18,1)*IF(U207&lt;&gt;"""",'Анализ'!$B$19,1"&amp;")*IF(COUNTIF(N207:U207, ""MP"") &gt; 0, 'Анализ'!$B$20, 1)*IF(COUNTIF(N207:U207, ""P"") &gt; 0, 'Анализ'!$B$21, 1)"),0.0)</f>
        <v>0</v>
      </c>
      <c r="G207" s="18" t="str">
        <f t="shared" si="1"/>
        <v>Не известно</v>
      </c>
      <c r="H207" s="13">
        <f t="shared" si="2"/>
        <v>0</v>
      </c>
      <c r="I207" s="18">
        <f t="shared" si="3"/>
        <v>0</v>
      </c>
      <c r="J207" s="18">
        <f>COUNTIF('Отчеты'!D207:AC207, $J$1)</f>
        <v>0</v>
      </c>
      <c r="K207" s="18">
        <f>COUNTIF('Отчеты'!D207:AC207, $K$1)</f>
        <v>0</v>
      </c>
      <c r="L207" s="18">
        <f>COUNTIF('Отчеты'!D207:AC207, $L$1)</f>
        <v>0</v>
      </c>
      <c r="M207" s="18">
        <f>COUNTIF('Отчеты'!D207:AC207, $M$1)</f>
        <v>0</v>
      </c>
      <c r="N207" s="19"/>
      <c r="O207" s="19"/>
      <c r="P207" s="19"/>
      <c r="Q207" s="19"/>
      <c r="R207" s="19"/>
      <c r="S207" s="19"/>
      <c r="T207" s="19"/>
      <c r="U207" s="19"/>
    </row>
    <row r="208">
      <c r="A208" s="18" t="s">
        <v>859</v>
      </c>
      <c r="B208" s="13" t="s">
        <v>802</v>
      </c>
      <c r="C208" s="29" t="s">
        <v>875</v>
      </c>
      <c r="D208" s="13" t="s">
        <v>876</v>
      </c>
      <c r="E208" s="18" t="s">
        <v>862</v>
      </c>
      <c r="F208" s="13">
        <f>IFERROR(__xludf.DUMMYFUNCTION("IF(A208=""Poslanec"",'Анализ'!$B$2,1)*IF(A208=""Senator"",'Анализ'!$B$3,1)*IF(A208=""Europoslanec"",'Анализ'!$B$4,1)*IF(A208=""Jiny politik"",'Анализ'!$B$5,1)*IF(COUNTIF('Анализ'!$C$6:$I$6, B208) = 0, 'Анализ'!$B$6, 1)*IF(B208=""BEZPP"", 'Анализ'!$B$7, 1)"&amp;"*IF(REGEXMATCH(D208, ""Praha""), 'Анализ'!$B$8, 1)*IF(COUNTIF('Анализ'!$C$9:$D$9, B208) &gt; 0, 'Анализ'!$B$9, 1)*IF(AND(G208=""Не известно"", K208&gt;0),'Анализ'!$B$10,1)*IF(AND(G208=""Не известно"", J208&gt;0, K208=0),'Анализ'!$B$11,1)*IF(AND(G208=""Против попра"&amp;"вки"", L208&gt;1),'Анализ'!$B$12,1)*IF(O208&lt;&gt;"""",'Анализ'!$B$13,1)*IF(P208&lt;&gt;"""",'Анализ'!$B$14,1)*IF(Q208&lt;&gt;"""",'Анализ'!$B$15,1)*IF(R208&lt;&gt;"""",'Анализ'!$B$16,1)*IF(S208&lt;&gt;"""",'Анализ'!$B$17,1)*IF(T208&lt;&gt;"""",'Анализ'!$B$18,1)*IF(U208&lt;&gt;"""",'Анализ'!$B$19,1"&amp;")*IF(COUNTIF(N208:U208, ""MP"") &gt; 0, 'Анализ'!$B$20, 1)*IF(COUNTIF(N208:U208, ""P"") &gt; 0, 'Анализ'!$B$21, 1)"),0.6)</f>
        <v>0.6</v>
      </c>
      <c r="G208" s="18" t="str">
        <f t="shared" si="1"/>
        <v>Не известно</v>
      </c>
      <c r="H208" s="13">
        <f t="shared" si="2"/>
        <v>0</v>
      </c>
      <c r="I208" s="18">
        <f t="shared" si="3"/>
        <v>0</v>
      </c>
      <c r="J208" s="18">
        <f>COUNTIF('Отчеты'!D208:AC208, $J$1)</f>
        <v>0</v>
      </c>
      <c r="K208" s="18">
        <f>COUNTIF('Отчеты'!D208:AC208, $K$1)</f>
        <v>0</v>
      </c>
      <c r="L208" s="18">
        <f>COUNTIF('Отчеты'!D208:AC208, $L$1)</f>
        <v>0</v>
      </c>
      <c r="M208" s="18">
        <f>COUNTIF('Отчеты'!D208:AC208, $M$1)</f>
        <v>0</v>
      </c>
      <c r="N208" s="19"/>
      <c r="O208" s="19"/>
      <c r="P208" s="19"/>
      <c r="Q208" s="19"/>
      <c r="R208" s="19"/>
      <c r="S208" s="19"/>
      <c r="T208" s="19"/>
      <c r="U208" s="19"/>
    </row>
    <row r="209">
      <c r="A209" s="18" t="s">
        <v>859</v>
      </c>
      <c r="B209" s="30" t="s">
        <v>431</v>
      </c>
      <c r="C209" s="29" t="s">
        <v>877</v>
      </c>
      <c r="D209" s="13" t="s">
        <v>878</v>
      </c>
      <c r="E209" s="18" t="s">
        <v>862</v>
      </c>
      <c r="F209" s="13">
        <f>IFERROR(__xludf.DUMMYFUNCTION("IF(A209=""Poslanec"",'Анализ'!$B$2,1)*IF(A209=""Senator"",'Анализ'!$B$3,1)*IF(A209=""Europoslanec"",'Анализ'!$B$4,1)*IF(A209=""Jiny politik"",'Анализ'!$B$5,1)*IF(COUNTIF('Анализ'!$C$6:$I$6, B209) = 0, 'Анализ'!$B$6, 1)*IF(B209=""BEZPP"", 'Анализ'!$B$7, 1)"&amp;"*IF(REGEXMATCH(D209, ""Praha""), 'Анализ'!$B$8, 1)*IF(COUNTIF('Анализ'!$C$9:$D$9, B209) &gt; 0, 'Анализ'!$B$9, 1)*IF(AND(G209=""Не известно"", K209&gt;0),'Анализ'!$B$10,1)*IF(AND(G209=""Не известно"", J209&gt;0, K209=0),'Анализ'!$B$11,1)*IF(AND(G209=""Против попра"&amp;"вки"", L209&gt;1),'Анализ'!$B$12,1)*IF(O209&lt;&gt;"""",'Анализ'!$B$13,1)*IF(P209&lt;&gt;"""",'Анализ'!$B$14,1)*IF(Q209&lt;&gt;"""",'Анализ'!$B$15,1)*IF(R209&lt;&gt;"""",'Анализ'!$B$16,1)*IF(S209&lt;&gt;"""",'Анализ'!$B$17,1)*IF(T209&lt;&gt;"""",'Анализ'!$B$18,1)*IF(U209&lt;&gt;"""",'Анализ'!$B$19,1"&amp;")*IF(COUNTIF(N209:U209, ""MP"") &gt; 0, 'Анализ'!$B$20, 1)*IF(COUNTIF(N209:U209, ""P"") &gt; 0, 'Анализ'!$B$21, 1)"),0.6)</f>
        <v>0.6</v>
      </c>
      <c r="G209" s="18" t="str">
        <f t="shared" si="1"/>
        <v>Не известно</v>
      </c>
      <c r="H209" s="13">
        <f t="shared" si="2"/>
        <v>0</v>
      </c>
      <c r="I209" s="18">
        <f t="shared" si="3"/>
        <v>0</v>
      </c>
      <c r="J209" s="18">
        <f>COUNTIF('Отчеты'!D209:AC209, $J$1)</f>
        <v>0</v>
      </c>
      <c r="K209" s="18">
        <f>COUNTIF('Отчеты'!D209:AC209, $K$1)</f>
        <v>0</v>
      </c>
      <c r="L209" s="18">
        <f>COUNTIF('Отчеты'!D209:AC209, $L$1)</f>
        <v>0</v>
      </c>
      <c r="M209" s="18">
        <f>COUNTIF('Отчеты'!D209:AC209, $M$1)</f>
        <v>0</v>
      </c>
      <c r="N209" s="19"/>
      <c r="O209" s="19"/>
      <c r="P209" s="19"/>
      <c r="Q209" s="19"/>
      <c r="R209" s="19"/>
      <c r="S209" s="19"/>
      <c r="T209" s="19"/>
      <c r="U209" s="19"/>
    </row>
    <row r="210">
      <c r="A210" s="18" t="s">
        <v>859</v>
      </c>
      <c r="B210" s="30" t="s">
        <v>338</v>
      </c>
      <c r="C210" s="29" t="s">
        <v>879</v>
      </c>
      <c r="D210" s="13" t="s">
        <v>880</v>
      </c>
      <c r="E210" s="18" t="s">
        <v>862</v>
      </c>
      <c r="F210" s="13">
        <f>IFERROR(__xludf.DUMMYFUNCTION("IF(A210=""Poslanec"",'Анализ'!$B$2,1)*IF(A210=""Senator"",'Анализ'!$B$3,1)*IF(A210=""Europoslanec"",'Анализ'!$B$4,1)*IF(A210=""Jiny politik"",'Анализ'!$B$5,1)*IF(COUNTIF('Анализ'!$C$6:$I$6, B210) = 0, 'Анализ'!$B$6, 1)*IF(B210=""BEZPP"", 'Анализ'!$B$7, 1)"&amp;"*IF(REGEXMATCH(D210, ""Praha""), 'Анализ'!$B$8, 1)*IF(COUNTIF('Анализ'!$C$9:$D$9, B210) &gt; 0, 'Анализ'!$B$9, 1)*IF(AND(G210=""Не известно"", K210&gt;0),'Анализ'!$B$10,1)*IF(AND(G210=""Не известно"", J210&gt;0, K210=0),'Анализ'!$B$11,1)*IF(AND(G210=""Против попра"&amp;"вки"", L210&gt;1),'Анализ'!$B$12,1)*IF(O210&lt;&gt;"""",'Анализ'!$B$13,1)*IF(P210&lt;&gt;"""",'Анализ'!$B$14,1)*IF(Q210&lt;&gt;"""",'Анализ'!$B$15,1)*IF(R210&lt;&gt;"""",'Анализ'!$B$16,1)*IF(S210&lt;&gt;"""",'Анализ'!$B$17,1)*IF(T210&lt;&gt;"""",'Анализ'!$B$18,1)*IF(U210&lt;&gt;"""",'Анализ'!$B$19,1"&amp;")*IF(COUNTIF(N210:U210, ""MP"") &gt; 0, 'Анализ'!$B$20, 1)*IF(COUNTIF(N210:U210, ""P"") &gt; 0, 'Анализ'!$B$21, 1)"),0.6)</f>
        <v>0.6</v>
      </c>
      <c r="G210" s="18" t="str">
        <f t="shared" si="1"/>
        <v>Не известно</v>
      </c>
      <c r="H210" s="13">
        <f t="shared" si="2"/>
        <v>0</v>
      </c>
      <c r="I210" s="18">
        <f t="shared" si="3"/>
        <v>0</v>
      </c>
      <c r="J210" s="18">
        <f>COUNTIF('Отчеты'!D210:AC210, $J$1)</f>
        <v>0</v>
      </c>
      <c r="K210" s="18">
        <f>COUNTIF('Отчеты'!D210:AC210, $K$1)</f>
        <v>0</v>
      </c>
      <c r="L210" s="18">
        <f>COUNTIF('Отчеты'!D210:AC210, $L$1)</f>
        <v>0</v>
      </c>
      <c r="M210" s="18">
        <f>COUNTIF('Отчеты'!D210:AC210, $M$1)</f>
        <v>0</v>
      </c>
      <c r="N210" s="19"/>
      <c r="O210" s="19"/>
      <c r="P210" s="19"/>
      <c r="Q210" s="19"/>
      <c r="R210" s="19"/>
      <c r="S210" s="19"/>
      <c r="T210" s="19"/>
      <c r="U210" s="19"/>
    </row>
    <row r="211">
      <c r="A211" s="18" t="s">
        <v>859</v>
      </c>
      <c r="B211" s="30" t="s">
        <v>863</v>
      </c>
      <c r="C211" s="29" t="s">
        <v>881</v>
      </c>
      <c r="D211" s="13" t="s">
        <v>882</v>
      </c>
      <c r="E211" s="18" t="s">
        <v>862</v>
      </c>
      <c r="F211" s="13">
        <f>IFERROR(__xludf.DUMMYFUNCTION("IF(A211=""Poslanec"",'Анализ'!$B$2,1)*IF(A211=""Senator"",'Анализ'!$B$3,1)*IF(A211=""Europoslanec"",'Анализ'!$B$4,1)*IF(A211=""Jiny politik"",'Анализ'!$B$5,1)*IF(COUNTIF('Анализ'!$C$6:$I$6, B211) = 0, 'Анализ'!$B$6, 1)*IF(B211=""BEZPP"", 'Анализ'!$B$7, 1)"&amp;"*IF(REGEXMATCH(D211, ""Praha""), 'Анализ'!$B$8, 1)*IF(COUNTIF('Анализ'!$C$9:$D$9, B211) &gt; 0, 'Анализ'!$B$9, 1)*IF(AND(G211=""Не известно"", K211&gt;0),'Анализ'!$B$10,1)*IF(AND(G211=""Не известно"", J211&gt;0, K211=0),'Анализ'!$B$11,1)*IF(AND(G211=""Против попра"&amp;"вки"", L211&gt;1),'Анализ'!$B$12,1)*IF(O211&lt;&gt;"""",'Анализ'!$B$13,1)*IF(P211&lt;&gt;"""",'Анализ'!$B$14,1)*IF(Q211&lt;&gt;"""",'Анализ'!$B$15,1)*IF(R211&lt;&gt;"""",'Анализ'!$B$16,1)*IF(S211&lt;&gt;"""",'Анализ'!$B$17,1)*IF(T211&lt;&gt;"""",'Анализ'!$B$18,1)*IF(U211&lt;&gt;"""",'Анализ'!$B$19,1"&amp;")*IF(COUNTIF(N211:U211, ""MP"") &gt; 0, 'Анализ'!$B$20, 1)*IF(COUNTIF(N211:U211, ""P"") &gt; 0, 'Анализ'!$B$21, 1)"),0.0)</f>
        <v>0</v>
      </c>
      <c r="G211" s="18" t="str">
        <f t="shared" si="1"/>
        <v>Не известно</v>
      </c>
      <c r="H211" s="13">
        <f t="shared" si="2"/>
        <v>0</v>
      </c>
      <c r="I211" s="18">
        <f t="shared" si="3"/>
        <v>0</v>
      </c>
      <c r="J211" s="18">
        <f>COUNTIF('Отчеты'!D211:AC211, $J$1)</f>
        <v>0</v>
      </c>
      <c r="K211" s="18">
        <f>COUNTIF('Отчеты'!D211:AC211, $K$1)</f>
        <v>0</v>
      </c>
      <c r="L211" s="18">
        <f>COUNTIF('Отчеты'!D211:AC211, $L$1)</f>
        <v>0</v>
      </c>
      <c r="M211" s="18">
        <f>COUNTIF('Отчеты'!D211:AC211, $M$1)</f>
        <v>0</v>
      </c>
      <c r="N211" s="19"/>
      <c r="O211" s="19"/>
      <c r="P211" s="19"/>
      <c r="Q211" s="19"/>
      <c r="R211" s="19"/>
      <c r="S211" s="19"/>
      <c r="T211" s="19"/>
      <c r="U211" s="19"/>
    </row>
    <row r="212">
      <c r="A212" s="18" t="s">
        <v>859</v>
      </c>
      <c r="B212" s="30" t="s">
        <v>863</v>
      </c>
      <c r="C212" s="29" t="s">
        <v>883</v>
      </c>
      <c r="D212" s="13" t="s">
        <v>884</v>
      </c>
      <c r="E212" s="18" t="s">
        <v>862</v>
      </c>
      <c r="F212" s="13">
        <f>IFERROR(__xludf.DUMMYFUNCTION("IF(A212=""Poslanec"",'Анализ'!$B$2,1)*IF(A212=""Senator"",'Анализ'!$B$3,1)*IF(A212=""Europoslanec"",'Анализ'!$B$4,1)*IF(A212=""Jiny politik"",'Анализ'!$B$5,1)*IF(COUNTIF('Анализ'!$C$6:$I$6, B212) = 0, 'Анализ'!$B$6, 1)*IF(B212=""BEZPP"", 'Анализ'!$B$7, 1)"&amp;"*IF(REGEXMATCH(D212, ""Praha""), 'Анализ'!$B$8, 1)*IF(COUNTIF('Анализ'!$C$9:$D$9, B212) &gt; 0, 'Анализ'!$B$9, 1)*IF(AND(G212=""Не известно"", K212&gt;0),'Анализ'!$B$10,1)*IF(AND(G212=""Не известно"", J212&gt;0, K212=0),'Анализ'!$B$11,1)*IF(AND(G212=""Против попра"&amp;"вки"", L212&gt;1),'Анализ'!$B$12,1)*IF(O212&lt;&gt;"""",'Анализ'!$B$13,1)*IF(P212&lt;&gt;"""",'Анализ'!$B$14,1)*IF(Q212&lt;&gt;"""",'Анализ'!$B$15,1)*IF(R212&lt;&gt;"""",'Анализ'!$B$16,1)*IF(S212&lt;&gt;"""",'Анализ'!$B$17,1)*IF(T212&lt;&gt;"""",'Анализ'!$B$18,1)*IF(U212&lt;&gt;"""",'Анализ'!$B$19,1"&amp;")*IF(COUNTIF(N212:U212, ""MP"") &gt; 0, 'Анализ'!$B$20, 1)*IF(COUNTIF(N212:U212, ""P"") &gt; 0, 'Анализ'!$B$21, 1)"),0.0)</f>
        <v>0</v>
      </c>
      <c r="G212" s="18" t="str">
        <f t="shared" si="1"/>
        <v>Не известно</v>
      </c>
      <c r="H212" s="13">
        <f t="shared" si="2"/>
        <v>0</v>
      </c>
      <c r="I212" s="18">
        <f t="shared" si="3"/>
        <v>0</v>
      </c>
      <c r="J212" s="18">
        <f>COUNTIF('Отчеты'!D212:AC212, $J$1)</f>
        <v>0</v>
      </c>
      <c r="K212" s="18">
        <f>COUNTIF('Отчеты'!D212:AC212, $K$1)</f>
        <v>0</v>
      </c>
      <c r="L212" s="18">
        <f>COUNTIF('Отчеты'!D212:AC212, $L$1)</f>
        <v>0</v>
      </c>
      <c r="M212" s="18">
        <f>COUNTIF('Отчеты'!D212:AC212, $M$1)</f>
        <v>0</v>
      </c>
      <c r="N212" s="19"/>
      <c r="O212" s="19"/>
      <c r="P212" s="19"/>
      <c r="Q212" s="19"/>
      <c r="R212" s="19"/>
      <c r="S212" s="19"/>
      <c r="T212" s="19"/>
      <c r="U212" s="19"/>
    </row>
    <row r="213">
      <c r="A213" s="18" t="s">
        <v>859</v>
      </c>
      <c r="B213" s="30" t="s">
        <v>48</v>
      </c>
      <c r="C213" s="29" t="s">
        <v>885</v>
      </c>
      <c r="D213" s="13" t="s">
        <v>886</v>
      </c>
      <c r="E213" s="18" t="s">
        <v>862</v>
      </c>
      <c r="F213" s="13">
        <f>IFERROR(__xludf.DUMMYFUNCTION("IF(A213=""Poslanec"",'Анализ'!$B$2,1)*IF(A213=""Senator"",'Анализ'!$B$3,1)*IF(A213=""Europoslanec"",'Анализ'!$B$4,1)*IF(A213=""Jiny politik"",'Анализ'!$B$5,1)*IF(COUNTIF('Анализ'!$C$6:$I$6, B213) = 0, 'Анализ'!$B$6, 1)*IF(B213=""BEZPP"", 'Анализ'!$B$7, 1)"&amp;"*IF(REGEXMATCH(D213, ""Praha""), 'Анализ'!$B$8, 1)*IF(COUNTIF('Анализ'!$C$9:$D$9, B213) &gt; 0, 'Анализ'!$B$9, 1)*IF(AND(G213=""Не известно"", K213&gt;0),'Анализ'!$B$10,1)*IF(AND(G213=""Не известно"", J213&gt;0, K213=0),'Анализ'!$B$11,1)*IF(AND(G213=""Против попра"&amp;"вки"", L213&gt;1),'Анализ'!$B$12,1)*IF(O213&lt;&gt;"""",'Анализ'!$B$13,1)*IF(P213&lt;&gt;"""",'Анализ'!$B$14,1)*IF(Q213&lt;&gt;"""",'Анализ'!$B$15,1)*IF(R213&lt;&gt;"""",'Анализ'!$B$16,1)*IF(S213&lt;&gt;"""",'Анализ'!$B$17,1)*IF(T213&lt;&gt;"""",'Анализ'!$B$18,1)*IF(U213&lt;&gt;"""",'Анализ'!$B$19,1"&amp;")*IF(COUNTIF(N213:U213, ""MP"") &gt; 0, 'Анализ'!$B$20, 1)*IF(COUNTIF(N213:U213, ""P"") &gt; 0, 'Анализ'!$B$21, 1)"),0.36)</f>
        <v>0.36</v>
      </c>
      <c r="G213" s="18" t="str">
        <f t="shared" si="1"/>
        <v>Не известно</v>
      </c>
      <c r="H213" s="13">
        <f t="shared" si="2"/>
        <v>0</v>
      </c>
      <c r="I213" s="18">
        <f t="shared" si="3"/>
        <v>0</v>
      </c>
      <c r="J213" s="18">
        <f>COUNTIF('Отчеты'!D213:AC213, $J$1)</f>
        <v>0</v>
      </c>
      <c r="K213" s="18">
        <f>COUNTIF('Отчеты'!D213:AC213, $K$1)</f>
        <v>0</v>
      </c>
      <c r="L213" s="18">
        <f>COUNTIF('Отчеты'!D213:AC213, $L$1)</f>
        <v>0</v>
      </c>
      <c r="M213" s="18">
        <f>COUNTIF('Отчеты'!D213:AC213, $M$1)</f>
        <v>0</v>
      </c>
      <c r="N213" s="19"/>
      <c r="O213" s="19"/>
      <c r="P213" s="19"/>
      <c r="Q213" s="19"/>
      <c r="R213" s="19"/>
      <c r="S213" s="19"/>
      <c r="T213" s="19"/>
      <c r="U213" s="19"/>
    </row>
    <row r="214">
      <c r="A214" s="18" t="s">
        <v>859</v>
      </c>
      <c r="B214" s="30" t="s">
        <v>887</v>
      </c>
      <c r="C214" s="29" t="s">
        <v>888</v>
      </c>
      <c r="D214" s="13" t="s">
        <v>889</v>
      </c>
      <c r="E214" s="18" t="s">
        <v>862</v>
      </c>
      <c r="F214" s="13">
        <f>IFERROR(__xludf.DUMMYFUNCTION("IF(A214=""Poslanec"",'Анализ'!$B$2,1)*IF(A214=""Senator"",'Анализ'!$B$3,1)*IF(A214=""Europoslanec"",'Анализ'!$B$4,1)*IF(A214=""Jiny politik"",'Анализ'!$B$5,1)*IF(COUNTIF('Анализ'!$C$6:$I$6, B214) = 0, 'Анализ'!$B$6, 1)*IF(B214=""BEZPP"", 'Анализ'!$B$7, 1)"&amp;"*IF(REGEXMATCH(D214, ""Praha""), 'Анализ'!$B$8, 1)*IF(COUNTIF('Анализ'!$C$9:$D$9, B214) &gt; 0, 'Анализ'!$B$9, 1)*IF(AND(G214=""Не известно"", K214&gt;0),'Анализ'!$B$10,1)*IF(AND(G214=""Не известно"", J214&gt;0, K214=0),'Анализ'!$B$11,1)*IF(AND(G214=""Против попра"&amp;"вки"", L214&gt;1),'Анализ'!$B$12,1)*IF(O214&lt;&gt;"""",'Анализ'!$B$13,1)*IF(P214&lt;&gt;"""",'Анализ'!$B$14,1)*IF(Q214&lt;&gt;"""",'Анализ'!$B$15,1)*IF(R214&lt;&gt;"""",'Анализ'!$B$16,1)*IF(S214&lt;&gt;"""",'Анализ'!$B$17,1)*IF(T214&lt;&gt;"""",'Анализ'!$B$18,1)*IF(U214&lt;&gt;"""",'Анализ'!$B$19,1"&amp;")*IF(COUNTIF(N214:U214, ""MP"") &gt; 0, 'Анализ'!$B$20, 1)*IF(COUNTIF(N214:U214, ""P"") &gt; 0, 'Анализ'!$B$21, 1)"),0.0)</f>
        <v>0</v>
      </c>
      <c r="G214" s="18" t="str">
        <f t="shared" si="1"/>
        <v>Не известно</v>
      </c>
      <c r="H214" s="13">
        <f t="shared" si="2"/>
        <v>0</v>
      </c>
      <c r="I214" s="18">
        <f t="shared" si="3"/>
        <v>0</v>
      </c>
      <c r="J214" s="18">
        <f>COUNTIF('Отчеты'!D214:AC214, $J$1)</f>
        <v>0</v>
      </c>
      <c r="K214" s="18">
        <f>COUNTIF('Отчеты'!D214:AC214, $K$1)</f>
        <v>0</v>
      </c>
      <c r="L214" s="18">
        <f>COUNTIF('Отчеты'!D214:AC214, $L$1)</f>
        <v>0</v>
      </c>
      <c r="M214" s="18">
        <f>COUNTIF('Отчеты'!D214:AC214, $M$1)</f>
        <v>0</v>
      </c>
      <c r="N214" s="19"/>
      <c r="O214" s="19"/>
      <c r="P214" s="19"/>
      <c r="Q214" s="19"/>
      <c r="R214" s="19"/>
      <c r="S214" s="19"/>
      <c r="T214" s="19"/>
      <c r="U214" s="19"/>
    </row>
    <row r="215">
      <c r="A215" s="18" t="s">
        <v>859</v>
      </c>
      <c r="B215" s="30" t="s">
        <v>863</v>
      </c>
      <c r="C215" s="29" t="s">
        <v>890</v>
      </c>
      <c r="D215" s="13" t="s">
        <v>891</v>
      </c>
      <c r="E215" s="18" t="s">
        <v>862</v>
      </c>
      <c r="F215" s="13">
        <f>IFERROR(__xludf.DUMMYFUNCTION("IF(A215=""Poslanec"",'Анализ'!$B$2,1)*IF(A215=""Senator"",'Анализ'!$B$3,1)*IF(A215=""Europoslanec"",'Анализ'!$B$4,1)*IF(A215=""Jiny politik"",'Анализ'!$B$5,1)*IF(COUNTIF('Анализ'!$C$6:$I$6, B215) = 0, 'Анализ'!$B$6, 1)*IF(B215=""BEZPP"", 'Анализ'!$B$7, 1)"&amp;"*IF(REGEXMATCH(D215, ""Praha""), 'Анализ'!$B$8, 1)*IF(COUNTIF('Анализ'!$C$9:$D$9, B215) &gt; 0, 'Анализ'!$B$9, 1)*IF(AND(G215=""Не известно"", K215&gt;0),'Анализ'!$B$10,1)*IF(AND(G215=""Не известно"", J215&gt;0, K215=0),'Анализ'!$B$11,1)*IF(AND(G215=""Против попра"&amp;"вки"", L215&gt;1),'Анализ'!$B$12,1)*IF(O215&lt;&gt;"""",'Анализ'!$B$13,1)*IF(P215&lt;&gt;"""",'Анализ'!$B$14,1)*IF(Q215&lt;&gt;"""",'Анализ'!$B$15,1)*IF(R215&lt;&gt;"""",'Анализ'!$B$16,1)*IF(S215&lt;&gt;"""",'Анализ'!$B$17,1)*IF(T215&lt;&gt;"""",'Анализ'!$B$18,1)*IF(U215&lt;&gt;"""",'Анализ'!$B$19,1"&amp;")*IF(COUNTIF(N215:U215, ""MP"") &gt; 0, 'Анализ'!$B$20, 1)*IF(COUNTIF(N215:U215, ""P"") &gt; 0, 'Анализ'!$B$21, 1)"),0.0)</f>
        <v>0</v>
      </c>
      <c r="G215" s="18" t="str">
        <f t="shared" si="1"/>
        <v>Не известно</v>
      </c>
      <c r="H215" s="13">
        <f t="shared" si="2"/>
        <v>0</v>
      </c>
      <c r="I215" s="18">
        <f t="shared" si="3"/>
        <v>0</v>
      </c>
      <c r="J215" s="18">
        <f>COUNTIF('Отчеты'!D215:AC215, $J$1)</f>
        <v>0</v>
      </c>
      <c r="K215" s="18">
        <f>COUNTIF('Отчеты'!D215:AC215, $K$1)</f>
        <v>0</v>
      </c>
      <c r="L215" s="18">
        <f>COUNTIF('Отчеты'!D215:AC215, $L$1)</f>
        <v>0</v>
      </c>
      <c r="M215" s="18">
        <f>COUNTIF('Отчеты'!D215:AC215, $M$1)</f>
        <v>0</v>
      </c>
      <c r="N215" s="19"/>
      <c r="O215" s="19"/>
      <c r="P215" s="19"/>
      <c r="Q215" s="19"/>
      <c r="R215" s="19"/>
      <c r="S215" s="19"/>
      <c r="T215" s="19"/>
      <c r="U215" s="19"/>
    </row>
    <row r="216">
      <c r="A216" s="18" t="s">
        <v>859</v>
      </c>
      <c r="B216" s="30" t="s">
        <v>863</v>
      </c>
      <c r="C216" s="29" t="s">
        <v>892</v>
      </c>
      <c r="D216" s="13" t="s">
        <v>893</v>
      </c>
      <c r="E216" s="18" t="s">
        <v>862</v>
      </c>
      <c r="F216" s="13">
        <f>IFERROR(__xludf.DUMMYFUNCTION("IF(A216=""Poslanec"",'Анализ'!$B$2,1)*IF(A216=""Senator"",'Анализ'!$B$3,1)*IF(A216=""Europoslanec"",'Анализ'!$B$4,1)*IF(A216=""Jiny politik"",'Анализ'!$B$5,1)*IF(COUNTIF('Анализ'!$C$6:$I$6, B216) = 0, 'Анализ'!$B$6, 1)*IF(B216=""BEZPP"", 'Анализ'!$B$7, 1)"&amp;"*IF(REGEXMATCH(D216, ""Praha""), 'Анализ'!$B$8, 1)*IF(COUNTIF('Анализ'!$C$9:$D$9, B216) &gt; 0, 'Анализ'!$B$9, 1)*IF(AND(G216=""Не известно"", K216&gt;0),'Анализ'!$B$10,1)*IF(AND(G216=""Не известно"", J216&gt;0, K216=0),'Анализ'!$B$11,1)*IF(AND(G216=""Против попра"&amp;"вки"", L216&gt;1),'Анализ'!$B$12,1)*IF(O216&lt;&gt;"""",'Анализ'!$B$13,1)*IF(P216&lt;&gt;"""",'Анализ'!$B$14,1)*IF(Q216&lt;&gt;"""",'Анализ'!$B$15,1)*IF(R216&lt;&gt;"""",'Анализ'!$B$16,1)*IF(S216&lt;&gt;"""",'Анализ'!$B$17,1)*IF(T216&lt;&gt;"""",'Анализ'!$B$18,1)*IF(U216&lt;&gt;"""",'Анализ'!$B$19,1"&amp;")*IF(COUNTIF(N216:U216, ""MP"") &gt; 0, 'Анализ'!$B$20, 1)*IF(COUNTIF(N216:U216, ""P"") &gt; 0, 'Анализ'!$B$21, 1)"),0.0)</f>
        <v>0</v>
      </c>
      <c r="G216" s="18" t="str">
        <f t="shared" si="1"/>
        <v>Не известно</v>
      </c>
      <c r="H216" s="13">
        <f t="shared" si="2"/>
        <v>0</v>
      </c>
      <c r="I216" s="18">
        <f t="shared" si="3"/>
        <v>0</v>
      </c>
      <c r="J216" s="18">
        <f>COUNTIF('Отчеты'!D216:AC216, $J$1)</f>
        <v>0</v>
      </c>
      <c r="K216" s="18">
        <f>COUNTIF('Отчеты'!D216:AC216, $K$1)</f>
        <v>0</v>
      </c>
      <c r="L216" s="18">
        <f>COUNTIF('Отчеты'!D216:AC216, $L$1)</f>
        <v>0</v>
      </c>
      <c r="M216" s="18">
        <f>COUNTIF('Отчеты'!D216:AC216, $M$1)</f>
        <v>0</v>
      </c>
      <c r="N216" s="19"/>
      <c r="O216" s="19"/>
      <c r="P216" s="19"/>
      <c r="Q216" s="19"/>
      <c r="R216" s="19"/>
      <c r="S216" s="19"/>
      <c r="T216" s="19"/>
      <c r="U216" s="19"/>
    </row>
    <row r="217">
      <c r="A217" s="18" t="s">
        <v>859</v>
      </c>
      <c r="B217" s="30" t="s">
        <v>431</v>
      </c>
      <c r="C217" s="29" t="s">
        <v>894</v>
      </c>
      <c r="D217" s="13" t="s">
        <v>895</v>
      </c>
      <c r="E217" s="18" t="s">
        <v>862</v>
      </c>
      <c r="F217" s="13">
        <f>IFERROR(__xludf.DUMMYFUNCTION("IF(A217=""Poslanec"",'Анализ'!$B$2,1)*IF(A217=""Senator"",'Анализ'!$B$3,1)*IF(A217=""Europoslanec"",'Анализ'!$B$4,1)*IF(A217=""Jiny politik"",'Анализ'!$B$5,1)*IF(COUNTIF('Анализ'!$C$6:$I$6, B217) = 0, 'Анализ'!$B$6, 1)*IF(B217=""BEZPP"", 'Анализ'!$B$7, 1)"&amp;"*IF(REGEXMATCH(D217, ""Praha""), 'Анализ'!$B$8, 1)*IF(COUNTIF('Анализ'!$C$9:$D$9, B217) &gt; 0, 'Анализ'!$B$9, 1)*IF(AND(G217=""Не известно"", K217&gt;0),'Анализ'!$B$10,1)*IF(AND(G217=""Не известно"", J217&gt;0, K217=0),'Анализ'!$B$11,1)*IF(AND(G217=""Против попра"&amp;"вки"", L217&gt;1),'Анализ'!$B$12,1)*IF(O217&lt;&gt;"""",'Анализ'!$B$13,1)*IF(P217&lt;&gt;"""",'Анализ'!$B$14,1)*IF(Q217&lt;&gt;"""",'Анализ'!$B$15,1)*IF(R217&lt;&gt;"""",'Анализ'!$B$16,1)*IF(S217&lt;&gt;"""",'Анализ'!$B$17,1)*IF(T217&lt;&gt;"""",'Анализ'!$B$18,1)*IF(U217&lt;&gt;"""",'Анализ'!$B$19,1"&amp;")*IF(COUNTIF(N217:U217, ""MP"") &gt; 0, 'Анализ'!$B$20, 1)*IF(COUNTIF(N217:U217, ""P"") &gt; 0, 'Анализ'!$B$21, 1)"),0.6)</f>
        <v>0.6</v>
      </c>
      <c r="G217" s="18" t="str">
        <f t="shared" si="1"/>
        <v>Не известно</v>
      </c>
      <c r="H217" s="13">
        <f t="shared" si="2"/>
        <v>0</v>
      </c>
      <c r="I217" s="18">
        <f t="shared" si="3"/>
        <v>0</v>
      </c>
      <c r="J217" s="18">
        <f>COUNTIF('Отчеты'!D217:AC217, $J$1)</f>
        <v>0</v>
      </c>
      <c r="K217" s="18">
        <f>COUNTIF('Отчеты'!D217:AC217, $K$1)</f>
        <v>0</v>
      </c>
      <c r="L217" s="18">
        <f>COUNTIF('Отчеты'!D217:AC217, $L$1)</f>
        <v>0</v>
      </c>
      <c r="M217" s="18">
        <f>COUNTIF('Отчеты'!D217:AC217, $M$1)</f>
        <v>0</v>
      </c>
      <c r="N217" s="19"/>
      <c r="O217" s="19"/>
      <c r="P217" s="19"/>
      <c r="Q217" s="19"/>
      <c r="R217" s="19"/>
      <c r="S217" s="19"/>
      <c r="T217" s="19"/>
      <c r="U217" s="19"/>
    </row>
    <row r="218">
      <c r="A218" s="18" t="s">
        <v>859</v>
      </c>
      <c r="B218" s="13" t="s">
        <v>802</v>
      </c>
      <c r="C218" s="29" t="s">
        <v>896</v>
      </c>
      <c r="D218" s="13" t="s">
        <v>897</v>
      </c>
      <c r="E218" s="18" t="s">
        <v>862</v>
      </c>
      <c r="F218" s="13">
        <f>IFERROR(__xludf.DUMMYFUNCTION("IF(A218=""Poslanec"",'Анализ'!$B$2,1)*IF(A218=""Senator"",'Анализ'!$B$3,1)*IF(A218=""Europoslanec"",'Анализ'!$B$4,1)*IF(A218=""Jiny politik"",'Анализ'!$B$5,1)*IF(COUNTIF('Анализ'!$C$6:$I$6, B218) = 0, 'Анализ'!$B$6, 1)*IF(B218=""BEZPP"", 'Анализ'!$B$7, 1)"&amp;"*IF(REGEXMATCH(D218, ""Praha""), 'Анализ'!$B$8, 1)*IF(COUNTIF('Анализ'!$C$9:$D$9, B218) &gt; 0, 'Анализ'!$B$9, 1)*IF(AND(G218=""Не известно"", K218&gt;0),'Анализ'!$B$10,1)*IF(AND(G218=""Не известно"", J218&gt;0, K218=0),'Анализ'!$B$11,1)*IF(AND(G218=""Против попра"&amp;"вки"", L218&gt;1),'Анализ'!$B$12,1)*IF(O218&lt;&gt;"""",'Анализ'!$B$13,1)*IF(P218&lt;&gt;"""",'Анализ'!$B$14,1)*IF(Q218&lt;&gt;"""",'Анализ'!$B$15,1)*IF(R218&lt;&gt;"""",'Анализ'!$B$16,1)*IF(S218&lt;&gt;"""",'Анализ'!$B$17,1)*IF(T218&lt;&gt;"""",'Анализ'!$B$18,1)*IF(U218&lt;&gt;"""",'Анализ'!$B$19,1"&amp;")*IF(COUNTIF(N218:U218, ""MP"") &gt; 0, 'Анализ'!$B$20, 1)*IF(COUNTIF(N218:U218, ""P"") &gt; 0, 'Анализ'!$B$21, 1)"),0.6)</f>
        <v>0.6</v>
      </c>
      <c r="G218" s="18" t="str">
        <f t="shared" si="1"/>
        <v>Не известно</v>
      </c>
      <c r="H218" s="13">
        <f t="shared" si="2"/>
        <v>0</v>
      </c>
      <c r="I218" s="18">
        <f t="shared" si="3"/>
        <v>0</v>
      </c>
      <c r="J218" s="18">
        <f>COUNTIF('Отчеты'!D218:AC218, $J$1)</f>
        <v>0</v>
      </c>
      <c r="K218" s="18">
        <f>COUNTIF('Отчеты'!D218:AC218, $K$1)</f>
        <v>0</v>
      </c>
      <c r="L218" s="18">
        <f>COUNTIF('Отчеты'!D218:AC218, $L$1)</f>
        <v>0</v>
      </c>
      <c r="M218" s="18">
        <f>COUNTIF('Отчеты'!D218:AC218, $M$1)</f>
        <v>0</v>
      </c>
      <c r="N218" s="19"/>
      <c r="O218" s="19"/>
      <c r="P218" s="19"/>
      <c r="Q218" s="19"/>
      <c r="R218" s="19"/>
      <c r="S218" s="19"/>
      <c r="T218" s="19"/>
      <c r="U218" s="19"/>
    </row>
    <row r="219">
      <c r="A219" s="18" t="s">
        <v>859</v>
      </c>
      <c r="B219" s="13" t="s">
        <v>48</v>
      </c>
      <c r="C219" s="29" t="s">
        <v>898</v>
      </c>
      <c r="D219" s="13" t="s">
        <v>899</v>
      </c>
      <c r="E219" s="18" t="s">
        <v>862</v>
      </c>
      <c r="F219" s="13">
        <f>IFERROR(__xludf.DUMMYFUNCTION("IF(A219=""Poslanec"",'Анализ'!$B$2,1)*IF(A219=""Senator"",'Анализ'!$B$3,1)*IF(A219=""Europoslanec"",'Анализ'!$B$4,1)*IF(A219=""Jiny politik"",'Анализ'!$B$5,1)*IF(COUNTIF('Анализ'!$C$6:$I$6, B219) = 0, 'Анализ'!$B$6, 1)*IF(B219=""BEZPP"", 'Анализ'!$B$7, 1)"&amp;"*IF(REGEXMATCH(D219, ""Praha""), 'Анализ'!$B$8, 1)*IF(COUNTIF('Анализ'!$C$9:$D$9, B219) &gt; 0, 'Анализ'!$B$9, 1)*IF(AND(G219=""Не известно"", K219&gt;0),'Анализ'!$B$10,1)*IF(AND(G219=""Не известно"", J219&gt;0, K219=0),'Анализ'!$B$11,1)*IF(AND(G219=""Против попра"&amp;"вки"", L219&gt;1),'Анализ'!$B$12,1)*IF(O219&lt;&gt;"""",'Анализ'!$B$13,1)*IF(P219&lt;&gt;"""",'Анализ'!$B$14,1)*IF(Q219&lt;&gt;"""",'Анализ'!$B$15,1)*IF(R219&lt;&gt;"""",'Анализ'!$B$16,1)*IF(S219&lt;&gt;"""",'Анализ'!$B$17,1)*IF(T219&lt;&gt;"""",'Анализ'!$B$18,1)*IF(U219&lt;&gt;"""",'Анализ'!$B$19,1"&amp;")*IF(COUNTIF(N219:U219, ""MP"") &gt; 0, 'Анализ'!$B$20, 1)*IF(COUNTIF(N219:U219, ""P"") &gt; 0, 'Анализ'!$B$21, 1)"),0.36)</f>
        <v>0.36</v>
      </c>
      <c r="G219" s="18" t="str">
        <f t="shared" si="1"/>
        <v>Не известно</v>
      </c>
      <c r="H219" s="13">
        <f t="shared" si="2"/>
        <v>0</v>
      </c>
      <c r="I219" s="18">
        <f t="shared" si="3"/>
        <v>0</v>
      </c>
      <c r="J219" s="18">
        <f>COUNTIF('Отчеты'!D219:AC219, $J$1)</f>
        <v>0</v>
      </c>
      <c r="K219" s="18">
        <f>COUNTIF('Отчеты'!D219:AC219, $K$1)</f>
        <v>0</v>
      </c>
      <c r="L219" s="18">
        <f>COUNTIF('Отчеты'!D219:AC219, $L$1)</f>
        <v>0</v>
      </c>
      <c r="M219" s="18">
        <f>COUNTIF('Отчеты'!D219:AC219, $M$1)</f>
        <v>0</v>
      </c>
      <c r="N219" s="19"/>
      <c r="O219" s="19"/>
      <c r="P219" s="19"/>
      <c r="Q219" s="19"/>
      <c r="R219" s="19"/>
      <c r="S219" s="19"/>
      <c r="T219" s="19"/>
      <c r="U219" s="19"/>
    </row>
    <row r="220">
      <c r="A220" s="18" t="s">
        <v>859</v>
      </c>
      <c r="B220" s="28" t="s">
        <v>863</v>
      </c>
      <c r="C220" s="29" t="s">
        <v>900</v>
      </c>
      <c r="D220" s="13" t="s">
        <v>901</v>
      </c>
      <c r="E220" s="18" t="s">
        <v>862</v>
      </c>
      <c r="F220" s="13">
        <f>IFERROR(__xludf.DUMMYFUNCTION("IF(A220=""Poslanec"",'Анализ'!$B$2,1)*IF(A220=""Senator"",'Анализ'!$B$3,1)*IF(A220=""Europoslanec"",'Анализ'!$B$4,1)*IF(A220=""Jiny politik"",'Анализ'!$B$5,1)*IF(COUNTIF('Анализ'!$C$6:$I$6, B220) = 0, 'Анализ'!$B$6, 1)*IF(B220=""BEZPP"", 'Анализ'!$B$7, 1)"&amp;"*IF(REGEXMATCH(D220, ""Praha""), 'Анализ'!$B$8, 1)*IF(COUNTIF('Анализ'!$C$9:$D$9, B220) &gt; 0, 'Анализ'!$B$9, 1)*IF(AND(G220=""Не известно"", K220&gt;0),'Анализ'!$B$10,1)*IF(AND(G220=""Не известно"", J220&gt;0, K220=0),'Анализ'!$B$11,1)*IF(AND(G220=""Против попра"&amp;"вки"", L220&gt;1),'Анализ'!$B$12,1)*IF(O220&lt;&gt;"""",'Анализ'!$B$13,1)*IF(P220&lt;&gt;"""",'Анализ'!$B$14,1)*IF(Q220&lt;&gt;"""",'Анализ'!$B$15,1)*IF(R220&lt;&gt;"""",'Анализ'!$B$16,1)*IF(S220&lt;&gt;"""",'Анализ'!$B$17,1)*IF(T220&lt;&gt;"""",'Анализ'!$B$18,1)*IF(U220&lt;&gt;"""",'Анализ'!$B$19,1"&amp;")*IF(COUNTIF(N220:U220, ""MP"") &gt; 0, 'Анализ'!$B$20, 1)*IF(COUNTIF(N220:U220, ""P"") &gt; 0, 'Анализ'!$B$21, 1)"),0.0)</f>
        <v>0</v>
      </c>
      <c r="G220" s="18" t="str">
        <f t="shared" si="1"/>
        <v>Не известно</v>
      </c>
      <c r="H220" s="13">
        <f t="shared" si="2"/>
        <v>0</v>
      </c>
      <c r="I220" s="18">
        <f t="shared" si="3"/>
        <v>0</v>
      </c>
      <c r="J220" s="18">
        <f>COUNTIF('Отчеты'!D220:AC220, $J$1)</f>
        <v>0</v>
      </c>
      <c r="K220" s="18">
        <f>COUNTIF('Отчеты'!D220:AC220, $K$1)</f>
        <v>0</v>
      </c>
      <c r="L220" s="18">
        <f>COUNTIF('Отчеты'!D220:AC220, $L$1)</f>
        <v>0</v>
      </c>
      <c r="M220" s="18">
        <f>COUNTIF('Отчеты'!D220:AC220, $M$1)</f>
        <v>0</v>
      </c>
      <c r="N220" s="19"/>
      <c r="O220" s="19"/>
      <c r="P220" s="19"/>
      <c r="Q220" s="19"/>
      <c r="R220" s="19"/>
      <c r="S220" s="19"/>
      <c r="T220" s="19"/>
      <c r="U220" s="19"/>
    </row>
    <row r="221">
      <c r="A221" s="18" t="s">
        <v>859</v>
      </c>
      <c r="B221" s="30" t="s">
        <v>863</v>
      </c>
      <c r="C221" s="29" t="s">
        <v>902</v>
      </c>
      <c r="D221" s="13" t="s">
        <v>903</v>
      </c>
      <c r="E221" s="18" t="s">
        <v>862</v>
      </c>
      <c r="F221" s="13">
        <f>IFERROR(__xludf.DUMMYFUNCTION("IF(A221=""Poslanec"",'Анализ'!$B$2,1)*IF(A221=""Senator"",'Анализ'!$B$3,1)*IF(A221=""Europoslanec"",'Анализ'!$B$4,1)*IF(A221=""Jiny politik"",'Анализ'!$B$5,1)*IF(COUNTIF('Анализ'!$C$6:$I$6, B221) = 0, 'Анализ'!$B$6, 1)*IF(B221=""BEZPP"", 'Анализ'!$B$7, 1)"&amp;"*IF(REGEXMATCH(D221, ""Praha""), 'Анализ'!$B$8, 1)*IF(COUNTIF('Анализ'!$C$9:$D$9, B221) &gt; 0, 'Анализ'!$B$9, 1)*IF(AND(G221=""Не известно"", K221&gt;0),'Анализ'!$B$10,1)*IF(AND(G221=""Не известно"", J221&gt;0, K221=0),'Анализ'!$B$11,1)*IF(AND(G221=""Против попра"&amp;"вки"", L221&gt;1),'Анализ'!$B$12,1)*IF(O221&lt;&gt;"""",'Анализ'!$B$13,1)*IF(P221&lt;&gt;"""",'Анализ'!$B$14,1)*IF(Q221&lt;&gt;"""",'Анализ'!$B$15,1)*IF(R221&lt;&gt;"""",'Анализ'!$B$16,1)*IF(S221&lt;&gt;"""",'Анализ'!$B$17,1)*IF(T221&lt;&gt;"""",'Анализ'!$B$18,1)*IF(U221&lt;&gt;"""",'Анализ'!$B$19,1"&amp;")*IF(COUNTIF(N221:U221, ""MP"") &gt; 0, 'Анализ'!$B$20, 1)*IF(COUNTIF(N221:U221, ""P"") &gt; 0, 'Анализ'!$B$21, 1)"),0.0)</f>
        <v>0</v>
      </c>
      <c r="G221" s="18" t="str">
        <f t="shared" si="1"/>
        <v>Не известно</v>
      </c>
      <c r="H221" s="13">
        <f t="shared" si="2"/>
        <v>0</v>
      </c>
      <c r="I221" s="18">
        <f t="shared" si="3"/>
        <v>0</v>
      </c>
      <c r="J221" s="18">
        <f>COUNTIF('Отчеты'!D221:AC221, $J$1)</f>
        <v>0</v>
      </c>
      <c r="K221" s="18">
        <f>COUNTIF('Отчеты'!D221:AC221, $K$1)</f>
        <v>0</v>
      </c>
      <c r="L221" s="18">
        <f>COUNTIF('Отчеты'!D221:AC221, $L$1)</f>
        <v>0</v>
      </c>
      <c r="M221" s="18">
        <f>COUNTIF('Отчеты'!D221:AC221, $M$1)</f>
        <v>0</v>
      </c>
      <c r="N221" s="19"/>
      <c r="O221" s="19"/>
      <c r="P221" s="19"/>
      <c r="Q221" s="19"/>
      <c r="R221" s="19"/>
      <c r="S221" s="19"/>
      <c r="T221" s="19"/>
      <c r="U221" s="19"/>
    </row>
    <row r="222">
      <c r="A222" s="18" t="s">
        <v>859</v>
      </c>
      <c r="B222" s="30" t="s">
        <v>863</v>
      </c>
      <c r="C222" s="29" t="s">
        <v>904</v>
      </c>
      <c r="D222" s="13" t="s">
        <v>905</v>
      </c>
      <c r="E222" s="18" t="s">
        <v>862</v>
      </c>
      <c r="F222" s="13">
        <f>IFERROR(__xludf.DUMMYFUNCTION("IF(A222=""Poslanec"",'Анализ'!$B$2,1)*IF(A222=""Senator"",'Анализ'!$B$3,1)*IF(A222=""Europoslanec"",'Анализ'!$B$4,1)*IF(A222=""Jiny politik"",'Анализ'!$B$5,1)*IF(COUNTIF('Анализ'!$C$6:$I$6, B222) = 0, 'Анализ'!$B$6, 1)*IF(B222=""BEZPP"", 'Анализ'!$B$7, 1)"&amp;"*IF(REGEXMATCH(D222, ""Praha""), 'Анализ'!$B$8, 1)*IF(COUNTIF('Анализ'!$C$9:$D$9, B222) &gt; 0, 'Анализ'!$B$9, 1)*IF(AND(G222=""Не известно"", K222&gt;0),'Анализ'!$B$10,1)*IF(AND(G222=""Не известно"", J222&gt;0, K222=0),'Анализ'!$B$11,1)*IF(AND(G222=""Против попра"&amp;"вки"", L222&gt;1),'Анализ'!$B$12,1)*IF(O222&lt;&gt;"""",'Анализ'!$B$13,1)*IF(P222&lt;&gt;"""",'Анализ'!$B$14,1)*IF(Q222&lt;&gt;"""",'Анализ'!$B$15,1)*IF(R222&lt;&gt;"""",'Анализ'!$B$16,1)*IF(S222&lt;&gt;"""",'Анализ'!$B$17,1)*IF(T222&lt;&gt;"""",'Анализ'!$B$18,1)*IF(U222&lt;&gt;"""",'Анализ'!$B$19,1"&amp;")*IF(COUNTIF(N222:U222, ""MP"") &gt; 0, 'Анализ'!$B$20, 1)*IF(COUNTIF(N222:U222, ""P"") &gt; 0, 'Анализ'!$B$21, 1)"),0.0)</f>
        <v>0</v>
      </c>
      <c r="G222" s="18" t="str">
        <f t="shared" si="1"/>
        <v>Не известно</v>
      </c>
      <c r="H222" s="13">
        <f t="shared" si="2"/>
        <v>0</v>
      </c>
      <c r="I222" s="18">
        <f t="shared" si="3"/>
        <v>0</v>
      </c>
      <c r="J222" s="18">
        <f>COUNTIF('Отчеты'!D222:AC222, $J$1)</f>
        <v>0</v>
      </c>
      <c r="K222" s="18">
        <f>COUNTIF('Отчеты'!D222:AC222, $K$1)</f>
        <v>0</v>
      </c>
      <c r="L222" s="18">
        <f>COUNTIF('Отчеты'!D222:AC222, $L$1)</f>
        <v>0</v>
      </c>
      <c r="M222" s="18">
        <f>COUNTIF('Отчеты'!D222:AC222, $M$1)</f>
        <v>0</v>
      </c>
      <c r="N222" s="19"/>
      <c r="O222" s="19"/>
      <c r="P222" s="19"/>
      <c r="Q222" s="19"/>
      <c r="R222" s="19"/>
      <c r="S222" s="19"/>
      <c r="T222" s="19"/>
      <c r="U222" s="19"/>
    </row>
    <row r="223">
      <c r="A223" s="18" t="s">
        <v>859</v>
      </c>
      <c r="B223" s="30" t="s">
        <v>863</v>
      </c>
      <c r="C223" s="29" t="s">
        <v>906</v>
      </c>
      <c r="D223" s="13" t="s">
        <v>907</v>
      </c>
      <c r="E223" s="18" t="s">
        <v>862</v>
      </c>
      <c r="F223" s="13">
        <f>IFERROR(__xludf.DUMMYFUNCTION("IF(A223=""Poslanec"",'Анализ'!$B$2,1)*IF(A223=""Senator"",'Анализ'!$B$3,1)*IF(A223=""Europoslanec"",'Анализ'!$B$4,1)*IF(A223=""Jiny politik"",'Анализ'!$B$5,1)*IF(COUNTIF('Анализ'!$C$6:$I$6, B223) = 0, 'Анализ'!$B$6, 1)*IF(B223=""BEZPP"", 'Анализ'!$B$7, 1)"&amp;"*IF(REGEXMATCH(D223, ""Praha""), 'Анализ'!$B$8, 1)*IF(COUNTIF('Анализ'!$C$9:$D$9, B223) &gt; 0, 'Анализ'!$B$9, 1)*IF(AND(G223=""Не известно"", K223&gt;0),'Анализ'!$B$10,1)*IF(AND(G223=""Не известно"", J223&gt;0, K223=0),'Анализ'!$B$11,1)*IF(AND(G223=""Против попра"&amp;"вки"", L223&gt;1),'Анализ'!$B$12,1)*IF(O223&lt;&gt;"""",'Анализ'!$B$13,1)*IF(P223&lt;&gt;"""",'Анализ'!$B$14,1)*IF(Q223&lt;&gt;"""",'Анализ'!$B$15,1)*IF(R223&lt;&gt;"""",'Анализ'!$B$16,1)*IF(S223&lt;&gt;"""",'Анализ'!$B$17,1)*IF(T223&lt;&gt;"""",'Анализ'!$B$18,1)*IF(U223&lt;&gt;"""",'Анализ'!$B$19,1"&amp;")*IF(COUNTIF(N223:U223, ""MP"") &gt; 0, 'Анализ'!$B$20, 1)*IF(COUNTIF(N223:U223, ""P"") &gt; 0, 'Анализ'!$B$21, 1)"),0.0)</f>
        <v>0</v>
      </c>
      <c r="G223" s="18" t="str">
        <f t="shared" si="1"/>
        <v>Не известно</v>
      </c>
      <c r="H223" s="13">
        <f t="shared" si="2"/>
        <v>0</v>
      </c>
      <c r="I223" s="18">
        <f t="shared" si="3"/>
        <v>0</v>
      </c>
      <c r="J223" s="18">
        <f>COUNTIF('Отчеты'!D223:AC223, $J$1)</f>
        <v>0</v>
      </c>
      <c r="K223" s="18">
        <f>COUNTIF('Отчеты'!D223:AC223, $K$1)</f>
        <v>0</v>
      </c>
      <c r="L223" s="18">
        <f>COUNTIF('Отчеты'!D223:AC223, $L$1)</f>
        <v>0</v>
      </c>
      <c r="M223" s="18">
        <f>COUNTIF('Отчеты'!D223:AC223, $M$1)</f>
        <v>0</v>
      </c>
      <c r="N223" s="19"/>
      <c r="O223" s="19"/>
      <c r="P223" s="19"/>
      <c r="Q223" s="19"/>
      <c r="R223" s="19"/>
      <c r="S223" s="19"/>
      <c r="T223" s="19"/>
      <c r="U223" s="19"/>
    </row>
    <row r="224">
      <c r="A224" s="18" t="s">
        <v>859</v>
      </c>
      <c r="B224" s="30" t="s">
        <v>431</v>
      </c>
      <c r="C224" s="29" t="s">
        <v>908</v>
      </c>
      <c r="D224" s="13" t="s">
        <v>909</v>
      </c>
      <c r="E224" s="18" t="s">
        <v>862</v>
      </c>
      <c r="F224" s="13">
        <f>IFERROR(__xludf.DUMMYFUNCTION("IF(A224=""Poslanec"",'Анализ'!$B$2,1)*IF(A224=""Senator"",'Анализ'!$B$3,1)*IF(A224=""Europoslanec"",'Анализ'!$B$4,1)*IF(A224=""Jiny politik"",'Анализ'!$B$5,1)*IF(COUNTIF('Анализ'!$C$6:$I$6, B224) = 0, 'Анализ'!$B$6, 1)*IF(B224=""BEZPP"", 'Анализ'!$B$7, 1)"&amp;"*IF(REGEXMATCH(D224, ""Praha""), 'Анализ'!$B$8, 1)*IF(COUNTIF('Анализ'!$C$9:$D$9, B224) &gt; 0, 'Анализ'!$B$9, 1)*IF(AND(G224=""Не известно"", K224&gt;0),'Анализ'!$B$10,1)*IF(AND(G224=""Не известно"", J224&gt;0, K224=0),'Анализ'!$B$11,1)*IF(AND(G224=""Против попра"&amp;"вки"", L224&gt;1),'Анализ'!$B$12,1)*IF(O224&lt;&gt;"""",'Анализ'!$B$13,1)*IF(P224&lt;&gt;"""",'Анализ'!$B$14,1)*IF(Q224&lt;&gt;"""",'Анализ'!$B$15,1)*IF(R224&lt;&gt;"""",'Анализ'!$B$16,1)*IF(S224&lt;&gt;"""",'Анализ'!$B$17,1)*IF(T224&lt;&gt;"""",'Анализ'!$B$18,1)*IF(U224&lt;&gt;"""",'Анализ'!$B$19,1"&amp;")*IF(COUNTIF(N224:U224, ""MP"") &gt; 0, 'Анализ'!$B$20, 1)*IF(COUNTIF(N224:U224, ""P"") &gt; 0, 'Анализ'!$B$21, 1)"),0.6)</f>
        <v>0.6</v>
      </c>
      <c r="G224" s="18" t="str">
        <f t="shared" si="1"/>
        <v>Не известно</v>
      </c>
      <c r="H224" s="13">
        <f t="shared" si="2"/>
        <v>0</v>
      </c>
      <c r="I224" s="18">
        <f t="shared" si="3"/>
        <v>0</v>
      </c>
      <c r="J224" s="18">
        <f>COUNTIF('Отчеты'!D224:AC224, $J$1)</f>
        <v>0</v>
      </c>
      <c r="K224" s="18">
        <f>COUNTIF('Отчеты'!D224:AC224, $K$1)</f>
        <v>0</v>
      </c>
      <c r="L224" s="18">
        <f>COUNTIF('Отчеты'!D224:AC224, $L$1)</f>
        <v>0</v>
      </c>
      <c r="M224" s="18">
        <f>COUNTIF('Отчеты'!D224:AC224, $M$1)</f>
        <v>0</v>
      </c>
      <c r="N224" s="19"/>
      <c r="O224" s="19"/>
      <c r="P224" s="19"/>
      <c r="Q224" s="19"/>
      <c r="R224" s="19"/>
      <c r="S224" s="19"/>
      <c r="T224" s="19"/>
      <c r="U224" s="19"/>
    </row>
    <row r="225">
      <c r="A225" s="18" t="s">
        <v>859</v>
      </c>
      <c r="B225" s="13" t="s">
        <v>48</v>
      </c>
      <c r="C225" s="29" t="s">
        <v>910</v>
      </c>
      <c r="D225" s="13" t="s">
        <v>911</v>
      </c>
      <c r="E225" s="18" t="s">
        <v>862</v>
      </c>
      <c r="F225" s="13">
        <f>IFERROR(__xludf.DUMMYFUNCTION("IF(A225=""Poslanec"",'Анализ'!$B$2,1)*IF(A225=""Senator"",'Анализ'!$B$3,1)*IF(A225=""Europoslanec"",'Анализ'!$B$4,1)*IF(A225=""Jiny politik"",'Анализ'!$B$5,1)*IF(COUNTIF('Анализ'!$C$6:$I$6, B225) = 0, 'Анализ'!$B$6, 1)*IF(B225=""BEZPP"", 'Анализ'!$B$7, 1)"&amp;"*IF(REGEXMATCH(D225, ""Praha""), 'Анализ'!$B$8, 1)*IF(COUNTIF('Анализ'!$C$9:$D$9, B225) &gt; 0, 'Анализ'!$B$9, 1)*IF(AND(G225=""Не известно"", K225&gt;0),'Анализ'!$B$10,1)*IF(AND(G225=""Не известно"", J225&gt;0, K225=0),'Анализ'!$B$11,1)*IF(AND(G225=""Против попра"&amp;"вки"", L225&gt;1),'Анализ'!$B$12,1)*IF(O225&lt;&gt;"""",'Анализ'!$B$13,1)*IF(P225&lt;&gt;"""",'Анализ'!$B$14,1)*IF(Q225&lt;&gt;"""",'Анализ'!$B$15,1)*IF(R225&lt;&gt;"""",'Анализ'!$B$16,1)*IF(S225&lt;&gt;"""",'Анализ'!$B$17,1)*IF(T225&lt;&gt;"""",'Анализ'!$B$18,1)*IF(U225&lt;&gt;"""",'Анализ'!$B$19,1"&amp;")*IF(COUNTIF(N225:U225, ""MP"") &gt; 0, 'Анализ'!$B$20, 1)*IF(COUNTIF(N225:U225, ""P"") &gt; 0, 'Анализ'!$B$21, 1)"),0.36)</f>
        <v>0.36</v>
      </c>
      <c r="G225" s="18" t="str">
        <f t="shared" si="1"/>
        <v>Не известно</v>
      </c>
      <c r="H225" s="13">
        <f t="shared" si="2"/>
        <v>0</v>
      </c>
      <c r="I225" s="18">
        <f t="shared" si="3"/>
        <v>0</v>
      </c>
      <c r="J225" s="18">
        <f>COUNTIF('Отчеты'!D225:AC225, $J$1)</f>
        <v>0</v>
      </c>
      <c r="K225" s="18">
        <f>COUNTIF('Отчеты'!D225:AC225, $K$1)</f>
        <v>0</v>
      </c>
      <c r="L225" s="18">
        <f>COUNTIF('Отчеты'!D225:AC225, $L$1)</f>
        <v>0</v>
      </c>
      <c r="M225" s="18">
        <f>COUNTIF('Отчеты'!D225:AC225, $M$1)</f>
        <v>0</v>
      </c>
      <c r="N225" s="19"/>
      <c r="O225" s="19"/>
      <c r="P225" s="19"/>
      <c r="Q225" s="19"/>
      <c r="R225" s="19"/>
      <c r="S225" s="19"/>
      <c r="T225" s="19"/>
      <c r="U225" s="19"/>
    </row>
    <row r="226">
      <c r="A226" s="18" t="s">
        <v>859</v>
      </c>
      <c r="B226" s="30" t="s">
        <v>338</v>
      </c>
      <c r="C226" s="29" t="s">
        <v>912</v>
      </c>
      <c r="D226" s="13" t="s">
        <v>913</v>
      </c>
      <c r="E226" s="18" t="s">
        <v>862</v>
      </c>
      <c r="F226" s="13">
        <f>IFERROR(__xludf.DUMMYFUNCTION("IF(A226=""Poslanec"",'Анализ'!$B$2,1)*IF(A226=""Senator"",'Анализ'!$B$3,1)*IF(A226=""Europoslanec"",'Анализ'!$B$4,1)*IF(A226=""Jiny politik"",'Анализ'!$B$5,1)*IF(COUNTIF('Анализ'!$C$6:$I$6, B226) = 0, 'Анализ'!$B$6, 1)*IF(B226=""BEZPP"", 'Анализ'!$B$7, 1)"&amp;"*IF(REGEXMATCH(D226, ""Praha""), 'Анализ'!$B$8, 1)*IF(COUNTIF('Анализ'!$C$9:$D$9, B226) &gt; 0, 'Анализ'!$B$9, 1)*IF(AND(G226=""Не известно"", K226&gt;0),'Анализ'!$B$10,1)*IF(AND(G226=""Не известно"", J226&gt;0, K226=0),'Анализ'!$B$11,1)*IF(AND(G226=""Против попра"&amp;"вки"", L226&gt;1),'Анализ'!$B$12,1)*IF(O226&lt;&gt;"""",'Анализ'!$B$13,1)*IF(P226&lt;&gt;"""",'Анализ'!$B$14,1)*IF(Q226&lt;&gt;"""",'Анализ'!$B$15,1)*IF(R226&lt;&gt;"""",'Анализ'!$B$16,1)*IF(S226&lt;&gt;"""",'Анализ'!$B$17,1)*IF(T226&lt;&gt;"""",'Анализ'!$B$18,1)*IF(U226&lt;&gt;"""",'Анализ'!$B$19,1"&amp;")*IF(COUNTIF(N226:U226, ""MP"") &gt; 0, 'Анализ'!$B$20, 1)*IF(COUNTIF(N226:U226, ""P"") &gt; 0, 'Анализ'!$B$21, 1)"),0.6)</f>
        <v>0.6</v>
      </c>
      <c r="G226" s="18" t="str">
        <f t="shared" si="1"/>
        <v>Не известно</v>
      </c>
      <c r="H226" s="13">
        <f t="shared" si="2"/>
        <v>0</v>
      </c>
      <c r="I226" s="18">
        <f t="shared" si="3"/>
        <v>0</v>
      </c>
      <c r="J226" s="18">
        <f>COUNTIF('Отчеты'!D226:AC226, $J$1)</f>
        <v>0</v>
      </c>
      <c r="K226" s="18">
        <f>COUNTIF('Отчеты'!D226:AC226, $K$1)</f>
        <v>0</v>
      </c>
      <c r="L226" s="18">
        <f>COUNTIF('Отчеты'!D226:AC226, $L$1)</f>
        <v>0</v>
      </c>
      <c r="M226" s="18">
        <f>COUNTIF('Отчеты'!D226:AC226, $M$1)</f>
        <v>0</v>
      </c>
      <c r="N226" s="19"/>
      <c r="O226" s="19"/>
      <c r="P226" s="19"/>
      <c r="Q226" s="19"/>
      <c r="R226" s="19"/>
      <c r="S226" s="19"/>
      <c r="T226" s="19"/>
      <c r="U226" s="19"/>
    </row>
    <row r="227">
      <c r="A227" s="18" t="s">
        <v>859</v>
      </c>
      <c r="B227" s="28" t="s">
        <v>863</v>
      </c>
      <c r="C227" s="29" t="s">
        <v>914</v>
      </c>
      <c r="D227" s="13" t="s">
        <v>915</v>
      </c>
      <c r="E227" s="18" t="s">
        <v>862</v>
      </c>
      <c r="F227" s="13">
        <f>IFERROR(__xludf.DUMMYFUNCTION("IF(A227=""Poslanec"",'Анализ'!$B$2,1)*IF(A227=""Senator"",'Анализ'!$B$3,1)*IF(A227=""Europoslanec"",'Анализ'!$B$4,1)*IF(A227=""Jiny politik"",'Анализ'!$B$5,1)*IF(COUNTIF('Анализ'!$C$6:$I$6, B227) = 0, 'Анализ'!$B$6, 1)*IF(B227=""BEZPP"", 'Анализ'!$B$7, 1)"&amp;"*IF(REGEXMATCH(D227, ""Praha""), 'Анализ'!$B$8, 1)*IF(COUNTIF('Анализ'!$C$9:$D$9, B227) &gt; 0, 'Анализ'!$B$9, 1)*IF(AND(G227=""Не известно"", K227&gt;0),'Анализ'!$B$10,1)*IF(AND(G227=""Не известно"", J227&gt;0, K227=0),'Анализ'!$B$11,1)*IF(AND(G227=""Против попра"&amp;"вки"", L227&gt;1),'Анализ'!$B$12,1)*IF(O227&lt;&gt;"""",'Анализ'!$B$13,1)*IF(P227&lt;&gt;"""",'Анализ'!$B$14,1)*IF(Q227&lt;&gt;"""",'Анализ'!$B$15,1)*IF(R227&lt;&gt;"""",'Анализ'!$B$16,1)*IF(S227&lt;&gt;"""",'Анализ'!$B$17,1)*IF(T227&lt;&gt;"""",'Анализ'!$B$18,1)*IF(U227&lt;&gt;"""",'Анализ'!$B$19,1"&amp;")*IF(COUNTIF(N227:U227, ""MP"") &gt; 0, 'Анализ'!$B$20, 1)*IF(COUNTIF(N227:U227, ""P"") &gt; 0, 'Анализ'!$B$21, 1)"),0.0)</f>
        <v>0</v>
      </c>
      <c r="G227" s="18" t="str">
        <f t="shared" si="1"/>
        <v>Не известно</v>
      </c>
      <c r="H227" s="13">
        <f t="shared" si="2"/>
        <v>0</v>
      </c>
      <c r="I227" s="18">
        <f t="shared" si="3"/>
        <v>0</v>
      </c>
      <c r="J227" s="18">
        <f>COUNTIF('Отчеты'!D227:AC227, $J$1)</f>
        <v>0</v>
      </c>
      <c r="K227" s="18">
        <f>COUNTIF('Отчеты'!D227:AC227, $K$1)</f>
        <v>0</v>
      </c>
      <c r="L227" s="18">
        <f>COUNTIF('Отчеты'!D227:AC227, $L$1)</f>
        <v>0</v>
      </c>
      <c r="M227" s="18">
        <f>COUNTIF('Отчеты'!D227:AC227, $M$1)</f>
        <v>0</v>
      </c>
      <c r="N227" s="19"/>
      <c r="O227" s="19"/>
      <c r="P227" s="19"/>
      <c r="Q227" s="19"/>
      <c r="R227" s="19"/>
      <c r="S227" s="19"/>
      <c r="T227" s="19"/>
      <c r="U227" s="19"/>
    </row>
    <row r="228">
      <c r="A228" s="18" t="s">
        <v>859</v>
      </c>
      <c r="B228" s="28" t="s">
        <v>338</v>
      </c>
      <c r="C228" s="29" t="s">
        <v>916</v>
      </c>
      <c r="D228" s="13" t="s">
        <v>917</v>
      </c>
      <c r="E228" s="18" t="s">
        <v>862</v>
      </c>
      <c r="F228" s="13">
        <f>IFERROR(__xludf.DUMMYFUNCTION("IF(A228=""Poslanec"",'Анализ'!$B$2,1)*IF(A228=""Senator"",'Анализ'!$B$3,1)*IF(A228=""Europoslanec"",'Анализ'!$B$4,1)*IF(A228=""Jiny politik"",'Анализ'!$B$5,1)*IF(COUNTIF('Анализ'!$C$6:$I$6, B228) = 0, 'Анализ'!$B$6, 1)*IF(B228=""BEZPP"", 'Анализ'!$B$7, 1)"&amp;"*IF(REGEXMATCH(D228, ""Praha""), 'Анализ'!$B$8, 1)*IF(COUNTIF('Анализ'!$C$9:$D$9, B228) &gt; 0, 'Анализ'!$B$9, 1)*IF(AND(G228=""Не известно"", K228&gt;0),'Анализ'!$B$10,1)*IF(AND(G228=""Не известно"", J228&gt;0, K228=0),'Анализ'!$B$11,1)*IF(AND(G228=""Против попра"&amp;"вки"", L228&gt;1),'Анализ'!$B$12,1)*IF(O228&lt;&gt;"""",'Анализ'!$B$13,1)*IF(P228&lt;&gt;"""",'Анализ'!$B$14,1)*IF(Q228&lt;&gt;"""",'Анализ'!$B$15,1)*IF(R228&lt;&gt;"""",'Анализ'!$B$16,1)*IF(S228&lt;&gt;"""",'Анализ'!$B$17,1)*IF(T228&lt;&gt;"""",'Анализ'!$B$18,1)*IF(U228&lt;&gt;"""",'Анализ'!$B$19,1"&amp;")*IF(COUNTIF(N228:U228, ""MP"") &gt; 0, 'Анализ'!$B$20, 1)*IF(COUNTIF(N228:U228, ""P"") &gt; 0, 'Анализ'!$B$21, 1)"),0.6)</f>
        <v>0.6</v>
      </c>
      <c r="G228" s="18" t="str">
        <f t="shared" si="1"/>
        <v>Не известно</v>
      </c>
      <c r="H228" s="13">
        <f t="shared" si="2"/>
        <v>0</v>
      </c>
      <c r="I228" s="18">
        <f t="shared" si="3"/>
        <v>0</v>
      </c>
      <c r="J228" s="18">
        <f>COUNTIF('Отчеты'!D228:AC228, $J$1)</f>
        <v>0</v>
      </c>
      <c r="K228" s="18">
        <f>COUNTIF('Отчеты'!D228:AC228, $K$1)</f>
        <v>0</v>
      </c>
      <c r="L228" s="18">
        <f>COUNTIF('Отчеты'!D228:AC228, $L$1)</f>
        <v>0</v>
      </c>
      <c r="M228" s="18">
        <f>COUNTIF('Отчеты'!D228:AC228, $M$1)</f>
        <v>0</v>
      </c>
      <c r="N228" s="19"/>
      <c r="O228" s="19"/>
      <c r="P228" s="19"/>
      <c r="Q228" s="19"/>
      <c r="R228" s="19"/>
      <c r="S228" s="19"/>
      <c r="T228" s="19"/>
      <c r="U228" s="19"/>
    </row>
    <row r="229">
      <c r="A229" s="18" t="s">
        <v>859</v>
      </c>
      <c r="B229" s="30" t="s">
        <v>863</v>
      </c>
      <c r="C229" s="29" t="s">
        <v>918</v>
      </c>
      <c r="D229" s="13" t="s">
        <v>919</v>
      </c>
      <c r="E229" s="18" t="s">
        <v>862</v>
      </c>
      <c r="F229" s="13">
        <f>IFERROR(__xludf.DUMMYFUNCTION("IF(A229=""Poslanec"",'Анализ'!$B$2,1)*IF(A229=""Senator"",'Анализ'!$B$3,1)*IF(A229=""Europoslanec"",'Анализ'!$B$4,1)*IF(A229=""Jiny politik"",'Анализ'!$B$5,1)*IF(COUNTIF('Анализ'!$C$6:$I$6, B229) = 0, 'Анализ'!$B$6, 1)*IF(B229=""BEZPP"", 'Анализ'!$B$7, 1)"&amp;"*IF(REGEXMATCH(D229, ""Praha""), 'Анализ'!$B$8, 1)*IF(COUNTIF('Анализ'!$C$9:$D$9, B229) &gt; 0, 'Анализ'!$B$9, 1)*IF(AND(G229=""Не известно"", K229&gt;0),'Анализ'!$B$10,1)*IF(AND(G229=""Не известно"", J229&gt;0, K229=0),'Анализ'!$B$11,1)*IF(AND(G229=""Против попра"&amp;"вки"", L229&gt;1),'Анализ'!$B$12,1)*IF(O229&lt;&gt;"""",'Анализ'!$B$13,1)*IF(P229&lt;&gt;"""",'Анализ'!$B$14,1)*IF(Q229&lt;&gt;"""",'Анализ'!$B$15,1)*IF(R229&lt;&gt;"""",'Анализ'!$B$16,1)*IF(S229&lt;&gt;"""",'Анализ'!$B$17,1)*IF(T229&lt;&gt;"""",'Анализ'!$B$18,1)*IF(U229&lt;&gt;"""",'Анализ'!$B$19,1"&amp;")*IF(COUNTIF(N229:U229, ""MP"") &gt; 0, 'Анализ'!$B$20, 1)*IF(COUNTIF(N229:U229, ""P"") &gt; 0, 'Анализ'!$B$21, 1)"),0.0)</f>
        <v>0</v>
      </c>
      <c r="G229" s="18" t="str">
        <f t="shared" si="1"/>
        <v>Не известно</v>
      </c>
      <c r="H229" s="13">
        <f t="shared" si="2"/>
        <v>0</v>
      </c>
      <c r="I229" s="18">
        <f t="shared" si="3"/>
        <v>0</v>
      </c>
      <c r="J229" s="18">
        <f>COUNTIF('Отчеты'!D229:AC229, $J$1)</f>
        <v>0</v>
      </c>
      <c r="K229" s="18">
        <f>COUNTIF('Отчеты'!D229:AC229, $K$1)</f>
        <v>0</v>
      </c>
      <c r="L229" s="18">
        <f>COUNTIF('Отчеты'!D229:AC229, $L$1)</f>
        <v>0</v>
      </c>
      <c r="M229" s="18">
        <f>COUNTIF('Отчеты'!D229:AC229, $M$1)</f>
        <v>0</v>
      </c>
      <c r="N229" s="19"/>
      <c r="O229" s="19"/>
      <c r="P229" s="19"/>
      <c r="Q229" s="19"/>
      <c r="R229" s="19"/>
      <c r="S229" s="19"/>
      <c r="T229" s="19"/>
      <c r="U229" s="19"/>
    </row>
    <row r="230">
      <c r="A230" s="18" t="s">
        <v>859</v>
      </c>
      <c r="B230" s="30" t="s">
        <v>863</v>
      </c>
      <c r="C230" s="29" t="s">
        <v>920</v>
      </c>
      <c r="D230" s="13" t="s">
        <v>921</v>
      </c>
      <c r="E230" s="18" t="s">
        <v>862</v>
      </c>
      <c r="F230" s="13">
        <f>IFERROR(__xludf.DUMMYFUNCTION("IF(A230=""Poslanec"",'Анализ'!$B$2,1)*IF(A230=""Senator"",'Анализ'!$B$3,1)*IF(A230=""Europoslanec"",'Анализ'!$B$4,1)*IF(A230=""Jiny politik"",'Анализ'!$B$5,1)*IF(COUNTIF('Анализ'!$C$6:$I$6, B230) = 0, 'Анализ'!$B$6, 1)*IF(B230=""BEZPP"", 'Анализ'!$B$7, 1)"&amp;"*IF(REGEXMATCH(D230, ""Praha""), 'Анализ'!$B$8, 1)*IF(COUNTIF('Анализ'!$C$9:$D$9, B230) &gt; 0, 'Анализ'!$B$9, 1)*IF(AND(G230=""Не известно"", K230&gt;0),'Анализ'!$B$10,1)*IF(AND(G230=""Не известно"", J230&gt;0, K230=0),'Анализ'!$B$11,1)*IF(AND(G230=""Против попра"&amp;"вки"", L230&gt;1),'Анализ'!$B$12,1)*IF(O230&lt;&gt;"""",'Анализ'!$B$13,1)*IF(P230&lt;&gt;"""",'Анализ'!$B$14,1)*IF(Q230&lt;&gt;"""",'Анализ'!$B$15,1)*IF(R230&lt;&gt;"""",'Анализ'!$B$16,1)*IF(S230&lt;&gt;"""",'Анализ'!$B$17,1)*IF(T230&lt;&gt;"""",'Анализ'!$B$18,1)*IF(U230&lt;&gt;"""",'Анализ'!$B$19,1"&amp;")*IF(COUNTIF(N230:U230, ""MP"") &gt; 0, 'Анализ'!$B$20, 1)*IF(COUNTIF(N230:U230, ""P"") &gt; 0, 'Анализ'!$B$21, 1)"),0.0)</f>
        <v>0</v>
      </c>
      <c r="G230" s="18" t="str">
        <f t="shared" si="1"/>
        <v>Не известно</v>
      </c>
      <c r="H230" s="13">
        <f t="shared" si="2"/>
        <v>0</v>
      </c>
      <c r="I230" s="18">
        <f t="shared" si="3"/>
        <v>0</v>
      </c>
      <c r="J230" s="18">
        <f>COUNTIF('Отчеты'!D230:AC230, $J$1)</f>
        <v>0</v>
      </c>
      <c r="K230" s="18">
        <f>COUNTIF('Отчеты'!D230:AC230, $K$1)</f>
        <v>0</v>
      </c>
      <c r="L230" s="18">
        <f>COUNTIF('Отчеты'!D230:AC230, $L$1)</f>
        <v>0</v>
      </c>
      <c r="M230" s="18">
        <f>COUNTIF('Отчеты'!D230:AC230, $M$1)</f>
        <v>0</v>
      </c>
      <c r="N230" s="19"/>
      <c r="O230" s="19"/>
      <c r="P230" s="19"/>
      <c r="Q230" s="19"/>
      <c r="R230" s="19"/>
      <c r="S230" s="19"/>
      <c r="T230" s="19"/>
      <c r="U230" s="19"/>
    </row>
    <row r="231">
      <c r="A231" s="18" t="s">
        <v>859</v>
      </c>
      <c r="B231" s="30" t="s">
        <v>431</v>
      </c>
      <c r="C231" s="29" t="s">
        <v>922</v>
      </c>
      <c r="D231" s="13" t="s">
        <v>923</v>
      </c>
      <c r="E231" s="18" t="s">
        <v>862</v>
      </c>
      <c r="F231" s="13">
        <f>IFERROR(__xludf.DUMMYFUNCTION("IF(A231=""Poslanec"",'Анализ'!$B$2,1)*IF(A231=""Senator"",'Анализ'!$B$3,1)*IF(A231=""Europoslanec"",'Анализ'!$B$4,1)*IF(A231=""Jiny politik"",'Анализ'!$B$5,1)*IF(COUNTIF('Анализ'!$C$6:$I$6, B231) = 0, 'Анализ'!$B$6, 1)*IF(B231=""BEZPP"", 'Анализ'!$B$7, 1)"&amp;"*IF(REGEXMATCH(D231, ""Praha""), 'Анализ'!$B$8, 1)*IF(COUNTIF('Анализ'!$C$9:$D$9, B231) &gt; 0, 'Анализ'!$B$9, 1)*IF(AND(G231=""Не известно"", K231&gt;0),'Анализ'!$B$10,1)*IF(AND(G231=""Не известно"", J231&gt;0, K231=0),'Анализ'!$B$11,1)*IF(AND(G231=""Против попра"&amp;"вки"", L231&gt;1),'Анализ'!$B$12,1)*IF(O231&lt;&gt;"""",'Анализ'!$B$13,1)*IF(P231&lt;&gt;"""",'Анализ'!$B$14,1)*IF(Q231&lt;&gt;"""",'Анализ'!$B$15,1)*IF(R231&lt;&gt;"""",'Анализ'!$B$16,1)*IF(S231&lt;&gt;"""",'Анализ'!$B$17,1)*IF(T231&lt;&gt;"""",'Анализ'!$B$18,1)*IF(U231&lt;&gt;"""",'Анализ'!$B$19,1"&amp;")*IF(COUNTIF(N231:U231, ""MP"") &gt; 0, 'Анализ'!$B$20, 1)*IF(COUNTIF(N231:U231, ""P"") &gt; 0, 'Анализ'!$B$21, 1)"),0.6)</f>
        <v>0.6</v>
      </c>
      <c r="G231" s="18" t="str">
        <f t="shared" si="1"/>
        <v>Не известно</v>
      </c>
      <c r="H231" s="13">
        <f t="shared" si="2"/>
        <v>0</v>
      </c>
      <c r="I231" s="18">
        <f t="shared" si="3"/>
        <v>0</v>
      </c>
      <c r="J231" s="18">
        <f>COUNTIF('Отчеты'!D231:AC231, $J$1)</f>
        <v>0</v>
      </c>
      <c r="K231" s="18">
        <f>COUNTIF('Отчеты'!D231:AC231, $K$1)</f>
        <v>0</v>
      </c>
      <c r="L231" s="18">
        <f>COUNTIF('Отчеты'!D231:AC231, $L$1)</f>
        <v>0</v>
      </c>
      <c r="M231" s="18">
        <f>COUNTIF('Отчеты'!D231:AC231, $M$1)</f>
        <v>0</v>
      </c>
      <c r="N231" s="19"/>
      <c r="O231" s="19"/>
      <c r="P231" s="19"/>
      <c r="Q231" s="19"/>
      <c r="R231" s="19"/>
      <c r="S231" s="19"/>
      <c r="T231" s="19"/>
      <c r="U231" s="19"/>
    </row>
    <row r="232">
      <c r="A232" s="18" t="s">
        <v>859</v>
      </c>
      <c r="B232" s="28" t="s">
        <v>669</v>
      </c>
      <c r="C232" s="29" t="s">
        <v>924</v>
      </c>
      <c r="D232" s="13" t="s">
        <v>925</v>
      </c>
      <c r="E232" s="18" t="s">
        <v>862</v>
      </c>
      <c r="F232" s="13">
        <f>IFERROR(__xludf.DUMMYFUNCTION("IF(A232=""Poslanec"",'Анализ'!$B$2,1)*IF(A232=""Senator"",'Анализ'!$B$3,1)*IF(A232=""Europoslanec"",'Анализ'!$B$4,1)*IF(A232=""Jiny politik"",'Анализ'!$B$5,1)*IF(COUNTIF('Анализ'!$C$6:$I$6, B232) = 0, 'Анализ'!$B$6, 1)*IF(B232=""BEZPP"", 'Анализ'!$B$7, 1)"&amp;"*IF(REGEXMATCH(D232, ""Praha""), 'Анализ'!$B$8, 1)*IF(COUNTIF('Анализ'!$C$9:$D$9, B232) &gt; 0, 'Анализ'!$B$9, 1)*IF(AND(G232=""Не известно"", K232&gt;0),'Анализ'!$B$10,1)*IF(AND(G232=""Не известно"", J232&gt;0, K232=0),'Анализ'!$B$11,1)*IF(AND(G232=""Против попра"&amp;"вки"", L232&gt;1),'Анализ'!$B$12,1)*IF(O232&lt;&gt;"""",'Анализ'!$B$13,1)*IF(P232&lt;&gt;"""",'Анализ'!$B$14,1)*IF(Q232&lt;&gt;"""",'Анализ'!$B$15,1)*IF(R232&lt;&gt;"""",'Анализ'!$B$16,1)*IF(S232&lt;&gt;"""",'Анализ'!$B$17,1)*IF(T232&lt;&gt;"""",'Анализ'!$B$18,1)*IF(U232&lt;&gt;"""",'Анализ'!$B$19,1"&amp;")*IF(COUNTIF(N232:U232, ""MP"") &gt; 0, 'Анализ'!$B$20, 1)*IF(COUNTIF(N232:U232, ""P"") &gt; 0, 'Анализ'!$B$21, 1)"),0.6)</f>
        <v>0.6</v>
      </c>
      <c r="G232" s="18" t="str">
        <f t="shared" si="1"/>
        <v>Не известно</v>
      </c>
      <c r="H232" s="13">
        <f t="shared" si="2"/>
        <v>0</v>
      </c>
      <c r="I232" s="18">
        <f t="shared" si="3"/>
        <v>0</v>
      </c>
      <c r="J232" s="18">
        <f>COUNTIF('Отчеты'!D232:AC232, $J$1)</f>
        <v>0</v>
      </c>
      <c r="K232" s="18">
        <f>COUNTIF('Отчеты'!D232:AC232, $K$1)</f>
        <v>0</v>
      </c>
      <c r="L232" s="18">
        <f>COUNTIF('Отчеты'!D232:AC232, $L$1)</f>
        <v>0</v>
      </c>
      <c r="M232" s="18">
        <f>COUNTIF('Отчеты'!D232:AC232, $M$1)</f>
        <v>0</v>
      </c>
      <c r="N232" s="19"/>
      <c r="O232" s="19"/>
      <c r="P232" s="19"/>
      <c r="Q232" s="19"/>
      <c r="R232" s="19"/>
      <c r="S232" s="19"/>
      <c r="T232" s="19"/>
      <c r="U232" s="19"/>
    </row>
    <row r="233">
      <c r="A233" s="18" t="s">
        <v>859</v>
      </c>
      <c r="B233" s="30" t="s">
        <v>863</v>
      </c>
      <c r="C233" s="29" t="s">
        <v>926</v>
      </c>
      <c r="D233" s="13" t="s">
        <v>927</v>
      </c>
      <c r="E233" s="18" t="s">
        <v>862</v>
      </c>
      <c r="F233" s="13">
        <f>IFERROR(__xludf.DUMMYFUNCTION("IF(A233=""Poslanec"",'Анализ'!$B$2,1)*IF(A233=""Senator"",'Анализ'!$B$3,1)*IF(A233=""Europoslanec"",'Анализ'!$B$4,1)*IF(A233=""Jiny politik"",'Анализ'!$B$5,1)*IF(COUNTIF('Анализ'!$C$6:$I$6, B233) = 0, 'Анализ'!$B$6, 1)*IF(B233=""BEZPP"", 'Анализ'!$B$7, 1)"&amp;"*IF(REGEXMATCH(D233, ""Praha""), 'Анализ'!$B$8, 1)*IF(COUNTIF('Анализ'!$C$9:$D$9, B233) &gt; 0, 'Анализ'!$B$9, 1)*IF(AND(G233=""Не известно"", K233&gt;0),'Анализ'!$B$10,1)*IF(AND(G233=""Не известно"", J233&gt;0, K233=0),'Анализ'!$B$11,1)*IF(AND(G233=""Против попра"&amp;"вки"", L233&gt;1),'Анализ'!$B$12,1)*IF(O233&lt;&gt;"""",'Анализ'!$B$13,1)*IF(P233&lt;&gt;"""",'Анализ'!$B$14,1)*IF(Q233&lt;&gt;"""",'Анализ'!$B$15,1)*IF(R233&lt;&gt;"""",'Анализ'!$B$16,1)*IF(S233&lt;&gt;"""",'Анализ'!$B$17,1)*IF(T233&lt;&gt;"""",'Анализ'!$B$18,1)*IF(U233&lt;&gt;"""",'Анализ'!$B$19,1"&amp;")*IF(COUNTIF(N233:U233, ""MP"") &gt; 0, 'Анализ'!$B$20, 1)*IF(COUNTIF(N233:U233, ""P"") &gt; 0, 'Анализ'!$B$21, 1)"),0.0)</f>
        <v>0</v>
      </c>
      <c r="G233" s="18" t="str">
        <f t="shared" si="1"/>
        <v>Не известно</v>
      </c>
      <c r="H233" s="13">
        <f t="shared" si="2"/>
        <v>0</v>
      </c>
      <c r="I233" s="18">
        <f t="shared" si="3"/>
        <v>0</v>
      </c>
      <c r="J233" s="18">
        <f>COUNTIF('Отчеты'!D233:AC233, $J$1)</f>
        <v>0</v>
      </c>
      <c r="K233" s="18">
        <f>COUNTIF('Отчеты'!D233:AC233, $K$1)</f>
        <v>0</v>
      </c>
      <c r="L233" s="18">
        <f>COUNTIF('Отчеты'!D233:AC233, $L$1)</f>
        <v>0</v>
      </c>
      <c r="M233" s="18">
        <f>COUNTIF('Отчеты'!D233:AC233, $M$1)</f>
        <v>0</v>
      </c>
      <c r="N233" s="19"/>
      <c r="O233" s="19"/>
      <c r="P233" s="19"/>
      <c r="Q233" s="19"/>
      <c r="R233" s="19"/>
      <c r="S233" s="19"/>
      <c r="T233" s="19"/>
      <c r="U233" s="19"/>
    </row>
    <row r="234">
      <c r="A234" s="18" t="s">
        <v>859</v>
      </c>
      <c r="B234" s="30" t="s">
        <v>928</v>
      </c>
      <c r="C234" s="29" t="s">
        <v>929</v>
      </c>
      <c r="D234" s="13" t="s">
        <v>930</v>
      </c>
      <c r="E234" s="18" t="s">
        <v>862</v>
      </c>
      <c r="F234" s="13">
        <f>IFERROR(__xludf.DUMMYFUNCTION("IF(A234=""Poslanec"",'Анализ'!$B$2,1)*IF(A234=""Senator"",'Анализ'!$B$3,1)*IF(A234=""Europoslanec"",'Анализ'!$B$4,1)*IF(A234=""Jiny politik"",'Анализ'!$B$5,1)*IF(COUNTIF('Анализ'!$C$6:$I$6, B234) = 0, 'Анализ'!$B$6, 1)*IF(B234=""BEZPP"", 'Анализ'!$B$7, 1)"&amp;"*IF(REGEXMATCH(D234, ""Praha""), 'Анализ'!$B$8, 1)*IF(COUNTIF('Анализ'!$C$9:$D$9, B234) &gt; 0, 'Анализ'!$B$9, 1)*IF(AND(G234=""Не известно"", K234&gt;0),'Анализ'!$B$10,1)*IF(AND(G234=""Не известно"", J234&gt;0, K234=0),'Анализ'!$B$11,1)*IF(AND(G234=""Против попра"&amp;"вки"", L234&gt;1),'Анализ'!$B$12,1)*IF(O234&lt;&gt;"""",'Анализ'!$B$13,1)*IF(P234&lt;&gt;"""",'Анализ'!$B$14,1)*IF(Q234&lt;&gt;"""",'Анализ'!$B$15,1)*IF(R234&lt;&gt;"""",'Анализ'!$B$16,1)*IF(S234&lt;&gt;"""",'Анализ'!$B$17,1)*IF(T234&lt;&gt;"""",'Анализ'!$B$18,1)*IF(U234&lt;&gt;"""",'Анализ'!$B$19,1"&amp;")*IF(COUNTIF(N234:U234, ""MP"") &gt; 0, 'Анализ'!$B$20, 1)*IF(COUNTIF(N234:U234, ""P"") &gt; 0, 'Анализ'!$B$21, 1)"),0.0)</f>
        <v>0</v>
      </c>
      <c r="G234" s="18" t="str">
        <f t="shared" si="1"/>
        <v>Не известно</v>
      </c>
      <c r="H234" s="13">
        <f t="shared" si="2"/>
        <v>0</v>
      </c>
      <c r="I234" s="18">
        <f t="shared" si="3"/>
        <v>0</v>
      </c>
      <c r="J234" s="18">
        <f>COUNTIF('Отчеты'!D234:AC234, $J$1)</f>
        <v>0</v>
      </c>
      <c r="K234" s="18">
        <f>COUNTIF('Отчеты'!D234:AC234, $K$1)</f>
        <v>0</v>
      </c>
      <c r="L234" s="18">
        <f>COUNTIF('Отчеты'!D234:AC234, $L$1)</f>
        <v>0</v>
      </c>
      <c r="M234" s="18">
        <f>COUNTIF('Отчеты'!D234:AC234, $M$1)</f>
        <v>0</v>
      </c>
      <c r="N234" s="19"/>
      <c r="O234" s="19"/>
      <c r="P234" s="19"/>
      <c r="Q234" s="19"/>
      <c r="R234" s="19"/>
      <c r="S234" s="19"/>
      <c r="T234" s="19"/>
      <c r="U234" s="19"/>
    </row>
    <row r="235">
      <c r="A235" s="18" t="s">
        <v>859</v>
      </c>
      <c r="B235" s="13" t="s">
        <v>48</v>
      </c>
      <c r="C235" s="29" t="s">
        <v>931</v>
      </c>
      <c r="D235" s="13" t="s">
        <v>932</v>
      </c>
      <c r="E235" s="18" t="s">
        <v>862</v>
      </c>
      <c r="F235" s="13">
        <f>IFERROR(__xludf.DUMMYFUNCTION("IF(A235=""Poslanec"",'Анализ'!$B$2,1)*IF(A235=""Senator"",'Анализ'!$B$3,1)*IF(A235=""Europoslanec"",'Анализ'!$B$4,1)*IF(A235=""Jiny politik"",'Анализ'!$B$5,1)*IF(COUNTIF('Анализ'!$C$6:$I$6, B235) = 0, 'Анализ'!$B$6, 1)*IF(B235=""BEZPP"", 'Анализ'!$B$7, 1)"&amp;"*IF(REGEXMATCH(D235, ""Praha""), 'Анализ'!$B$8, 1)*IF(COUNTIF('Анализ'!$C$9:$D$9, B235) &gt; 0, 'Анализ'!$B$9, 1)*IF(AND(G235=""Не известно"", K235&gt;0),'Анализ'!$B$10,1)*IF(AND(G235=""Не известно"", J235&gt;0, K235=0),'Анализ'!$B$11,1)*IF(AND(G235=""Против попра"&amp;"вки"", L235&gt;1),'Анализ'!$B$12,1)*IF(O235&lt;&gt;"""",'Анализ'!$B$13,1)*IF(P235&lt;&gt;"""",'Анализ'!$B$14,1)*IF(Q235&lt;&gt;"""",'Анализ'!$B$15,1)*IF(R235&lt;&gt;"""",'Анализ'!$B$16,1)*IF(S235&lt;&gt;"""",'Анализ'!$B$17,1)*IF(T235&lt;&gt;"""",'Анализ'!$B$18,1)*IF(U235&lt;&gt;"""",'Анализ'!$B$19,1"&amp;")*IF(COUNTIF(N235:U235, ""MP"") &gt; 0, 'Анализ'!$B$20, 1)*IF(COUNTIF(N235:U235, ""P"") &gt; 0, 'Анализ'!$B$21, 1)"),0.36)</f>
        <v>0.36</v>
      </c>
      <c r="G235" s="18" t="str">
        <f t="shared" si="1"/>
        <v>Не известно</v>
      </c>
      <c r="H235" s="13">
        <f t="shared" si="2"/>
        <v>0</v>
      </c>
      <c r="I235" s="18">
        <f t="shared" si="3"/>
        <v>0</v>
      </c>
      <c r="J235" s="18">
        <f>COUNTIF('Отчеты'!D235:AC235, $J$1)</f>
        <v>0</v>
      </c>
      <c r="K235" s="18">
        <f>COUNTIF('Отчеты'!D235:AC235, $K$1)</f>
        <v>0</v>
      </c>
      <c r="L235" s="18">
        <f>COUNTIF('Отчеты'!D235:AC235, $L$1)</f>
        <v>0</v>
      </c>
      <c r="M235" s="18">
        <f>COUNTIF('Отчеты'!D235:AC235, $M$1)</f>
        <v>0</v>
      </c>
      <c r="N235" s="19"/>
      <c r="O235" s="19"/>
      <c r="P235" s="19"/>
      <c r="Q235" s="19"/>
      <c r="R235" s="19"/>
      <c r="S235" s="19"/>
      <c r="T235" s="19"/>
      <c r="U235" s="19"/>
    </row>
    <row r="236">
      <c r="A236" s="18" t="s">
        <v>859</v>
      </c>
      <c r="B236" s="30" t="s">
        <v>863</v>
      </c>
      <c r="C236" s="29" t="s">
        <v>933</v>
      </c>
      <c r="D236" s="13" t="s">
        <v>934</v>
      </c>
      <c r="E236" s="18" t="s">
        <v>862</v>
      </c>
      <c r="F236" s="13">
        <f>IFERROR(__xludf.DUMMYFUNCTION("IF(A236=""Poslanec"",'Анализ'!$B$2,1)*IF(A236=""Senator"",'Анализ'!$B$3,1)*IF(A236=""Europoslanec"",'Анализ'!$B$4,1)*IF(A236=""Jiny politik"",'Анализ'!$B$5,1)*IF(COUNTIF('Анализ'!$C$6:$I$6, B236) = 0, 'Анализ'!$B$6, 1)*IF(B236=""BEZPP"", 'Анализ'!$B$7, 1)"&amp;"*IF(REGEXMATCH(D236, ""Praha""), 'Анализ'!$B$8, 1)*IF(COUNTIF('Анализ'!$C$9:$D$9, B236) &gt; 0, 'Анализ'!$B$9, 1)*IF(AND(G236=""Не известно"", K236&gt;0),'Анализ'!$B$10,1)*IF(AND(G236=""Не известно"", J236&gt;0, K236=0),'Анализ'!$B$11,1)*IF(AND(G236=""Против попра"&amp;"вки"", L236&gt;1),'Анализ'!$B$12,1)*IF(O236&lt;&gt;"""",'Анализ'!$B$13,1)*IF(P236&lt;&gt;"""",'Анализ'!$B$14,1)*IF(Q236&lt;&gt;"""",'Анализ'!$B$15,1)*IF(R236&lt;&gt;"""",'Анализ'!$B$16,1)*IF(S236&lt;&gt;"""",'Анализ'!$B$17,1)*IF(T236&lt;&gt;"""",'Анализ'!$B$18,1)*IF(U236&lt;&gt;"""",'Анализ'!$B$19,1"&amp;")*IF(COUNTIF(N236:U236, ""MP"") &gt; 0, 'Анализ'!$B$20, 1)*IF(COUNTIF(N236:U236, ""P"") &gt; 0, 'Анализ'!$B$21, 1)"),0.0)</f>
        <v>0</v>
      </c>
      <c r="G236" s="18" t="str">
        <f t="shared" si="1"/>
        <v>Не известно</v>
      </c>
      <c r="H236" s="13">
        <f t="shared" si="2"/>
        <v>0</v>
      </c>
      <c r="I236" s="18">
        <f t="shared" si="3"/>
        <v>0</v>
      </c>
      <c r="J236" s="18">
        <f>COUNTIF('Отчеты'!D236:AC236, $J$1)</f>
        <v>0</v>
      </c>
      <c r="K236" s="18">
        <f>COUNTIF('Отчеты'!D236:AC236, $K$1)</f>
        <v>0</v>
      </c>
      <c r="L236" s="18">
        <f>COUNTIF('Отчеты'!D236:AC236, $L$1)</f>
        <v>0</v>
      </c>
      <c r="M236" s="18">
        <f>COUNTIF('Отчеты'!D236:AC236, $M$1)</f>
        <v>0</v>
      </c>
      <c r="N236" s="19"/>
      <c r="O236" s="19"/>
      <c r="P236" s="19"/>
      <c r="Q236" s="19"/>
      <c r="R236" s="19"/>
      <c r="S236" s="19"/>
      <c r="T236" s="19"/>
      <c r="U236" s="19"/>
    </row>
    <row r="237">
      <c r="A237" s="18" t="s">
        <v>859</v>
      </c>
      <c r="B237" s="28" t="s">
        <v>669</v>
      </c>
      <c r="C237" s="29" t="s">
        <v>935</v>
      </c>
      <c r="D237" s="13" t="s">
        <v>936</v>
      </c>
      <c r="E237" s="18" t="s">
        <v>862</v>
      </c>
      <c r="F237" s="13">
        <f>IFERROR(__xludf.DUMMYFUNCTION("IF(A237=""Poslanec"",'Анализ'!$B$2,1)*IF(A237=""Senator"",'Анализ'!$B$3,1)*IF(A237=""Europoslanec"",'Анализ'!$B$4,1)*IF(A237=""Jiny politik"",'Анализ'!$B$5,1)*IF(COUNTIF('Анализ'!$C$6:$I$6, B237) = 0, 'Анализ'!$B$6, 1)*IF(B237=""BEZPP"", 'Анализ'!$B$7, 1)"&amp;"*IF(REGEXMATCH(D237, ""Praha""), 'Анализ'!$B$8, 1)*IF(COUNTIF('Анализ'!$C$9:$D$9, B237) &gt; 0, 'Анализ'!$B$9, 1)*IF(AND(G237=""Не известно"", K237&gt;0),'Анализ'!$B$10,1)*IF(AND(G237=""Не известно"", J237&gt;0, K237=0),'Анализ'!$B$11,1)*IF(AND(G237=""Против попра"&amp;"вки"", L237&gt;1),'Анализ'!$B$12,1)*IF(O237&lt;&gt;"""",'Анализ'!$B$13,1)*IF(P237&lt;&gt;"""",'Анализ'!$B$14,1)*IF(Q237&lt;&gt;"""",'Анализ'!$B$15,1)*IF(R237&lt;&gt;"""",'Анализ'!$B$16,1)*IF(S237&lt;&gt;"""",'Анализ'!$B$17,1)*IF(T237&lt;&gt;"""",'Анализ'!$B$18,1)*IF(U237&lt;&gt;"""",'Анализ'!$B$19,1"&amp;")*IF(COUNTIF(N237:U237, ""MP"") &gt; 0, 'Анализ'!$B$20, 1)*IF(COUNTIF(N237:U237, ""P"") &gt; 0, 'Анализ'!$B$21, 1)"),0.6)</f>
        <v>0.6</v>
      </c>
      <c r="G237" s="18" t="str">
        <f t="shared" si="1"/>
        <v>Не известно</v>
      </c>
      <c r="H237" s="13">
        <f t="shared" si="2"/>
        <v>0</v>
      </c>
      <c r="I237" s="18">
        <f t="shared" si="3"/>
        <v>0</v>
      </c>
      <c r="J237" s="18">
        <f>COUNTIF('Отчеты'!D237:AC237, $J$1)</f>
        <v>0</v>
      </c>
      <c r="K237" s="18">
        <f>COUNTIF('Отчеты'!D237:AC237, $K$1)</f>
        <v>0</v>
      </c>
      <c r="L237" s="18">
        <f>COUNTIF('Отчеты'!D237:AC237, $L$1)</f>
        <v>0</v>
      </c>
      <c r="M237" s="18">
        <f>COUNTIF('Отчеты'!D237:AC237, $M$1)</f>
        <v>0</v>
      </c>
      <c r="N237" s="19"/>
      <c r="O237" s="19"/>
      <c r="P237" s="19"/>
      <c r="Q237" s="19"/>
      <c r="R237" s="19"/>
      <c r="S237" s="19"/>
      <c r="T237" s="19"/>
      <c r="U237" s="19"/>
    </row>
    <row r="238">
      <c r="A238" s="18" t="s">
        <v>859</v>
      </c>
      <c r="B238" s="28" t="s">
        <v>431</v>
      </c>
      <c r="C238" s="29" t="s">
        <v>937</v>
      </c>
      <c r="D238" s="13" t="s">
        <v>938</v>
      </c>
      <c r="E238" s="18" t="s">
        <v>862</v>
      </c>
      <c r="F238" s="13">
        <f>IFERROR(__xludf.DUMMYFUNCTION("IF(A238=""Poslanec"",'Анализ'!$B$2,1)*IF(A238=""Senator"",'Анализ'!$B$3,1)*IF(A238=""Europoslanec"",'Анализ'!$B$4,1)*IF(A238=""Jiny politik"",'Анализ'!$B$5,1)*IF(COUNTIF('Анализ'!$C$6:$I$6, B238) = 0, 'Анализ'!$B$6, 1)*IF(B238=""BEZPP"", 'Анализ'!$B$7, 1)"&amp;"*IF(REGEXMATCH(D238, ""Praha""), 'Анализ'!$B$8, 1)*IF(COUNTIF('Анализ'!$C$9:$D$9, B238) &gt; 0, 'Анализ'!$B$9, 1)*IF(AND(G238=""Не известно"", K238&gt;0),'Анализ'!$B$10,1)*IF(AND(G238=""Не известно"", J238&gt;0, K238=0),'Анализ'!$B$11,1)*IF(AND(G238=""Против попра"&amp;"вки"", L238&gt;1),'Анализ'!$B$12,1)*IF(O238&lt;&gt;"""",'Анализ'!$B$13,1)*IF(P238&lt;&gt;"""",'Анализ'!$B$14,1)*IF(Q238&lt;&gt;"""",'Анализ'!$B$15,1)*IF(R238&lt;&gt;"""",'Анализ'!$B$16,1)*IF(S238&lt;&gt;"""",'Анализ'!$B$17,1)*IF(T238&lt;&gt;"""",'Анализ'!$B$18,1)*IF(U238&lt;&gt;"""",'Анализ'!$B$19,1"&amp;")*IF(COUNTIF(N238:U238, ""MP"") &gt; 0, 'Анализ'!$B$20, 1)*IF(COUNTIF(N238:U238, ""P"") &gt; 0, 'Анализ'!$B$21, 1)"),0.8999999999999999)</f>
        <v>0.9</v>
      </c>
      <c r="G238" s="18" t="str">
        <f t="shared" si="1"/>
        <v>Не известно</v>
      </c>
      <c r="H238" s="13">
        <f t="shared" si="2"/>
        <v>0</v>
      </c>
      <c r="I238" s="18">
        <f t="shared" si="3"/>
        <v>0</v>
      </c>
      <c r="J238" s="18">
        <f>COUNTIF('Отчеты'!D238:AC238, $J$1)</f>
        <v>0</v>
      </c>
      <c r="K238" s="18">
        <f>COUNTIF('Отчеты'!D238:AC238, $K$1)</f>
        <v>0</v>
      </c>
      <c r="L238" s="18">
        <f>COUNTIF('Отчеты'!D238:AC238, $L$1)</f>
        <v>0</v>
      </c>
      <c r="M238" s="18">
        <f>COUNTIF('Отчеты'!D238:AC238, $M$1)</f>
        <v>0</v>
      </c>
      <c r="N238" s="19"/>
      <c r="O238" s="19"/>
      <c r="P238" s="19"/>
      <c r="Q238" s="19"/>
      <c r="R238" s="19"/>
      <c r="S238" s="19"/>
      <c r="T238" s="19"/>
      <c r="U238" s="19"/>
    </row>
    <row r="239">
      <c r="A239" s="18" t="s">
        <v>859</v>
      </c>
      <c r="B239" s="30" t="s">
        <v>863</v>
      </c>
      <c r="C239" s="29" t="s">
        <v>939</v>
      </c>
      <c r="D239" s="13" t="s">
        <v>940</v>
      </c>
      <c r="E239" s="18" t="s">
        <v>862</v>
      </c>
      <c r="F239" s="13">
        <f>IFERROR(__xludf.DUMMYFUNCTION("IF(A239=""Poslanec"",'Анализ'!$B$2,1)*IF(A239=""Senator"",'Анализ'!$B$3,1)*IF(A239=""Europoslanec"",'Анализ'!$B$4,1)*IF(A239=""Jiny politik"",'Анализ'!$B$5,1)*IF(COUNTIF('Анализ'!$C$6:$I$6, B239) = 0, 'Анализ'!$B$6, 1)*IF(B239=""BEZPP"", 'Анализ'!$B$7, 1)"&amp;"*IF(REGEXMATCH(D239, ""Praha""), 'Анализ'!$B$8, 1)*IF(COUNTIF('Анализ'!$C$9:$D$9, B239) &gt; 0, 'Анализ'!$B$9, 1)*IF(AND(G239=""Не известно"", K239&gt;0),'Анализ'!$B$10,1)*IF(AND(G239=""Не известно"", J239&gt;0, K239=0),'Анализ'!$B$11,1)*IF(AND(G239=""Против попра"&amp;"вки"", L239&gt;1),'Анализ'!$B$12,1)*IF(O239&lt;&gt;"""",'Анализ'!$B$13,1)*IF(P239&lt;&gt;"""",'Анализ'!$B$14,1)*IF(Q239&lt;&gt;"""",'Анализ'!$B$15,1)*IF(R239&lt;&gt;"""",'Анализ'!$B$16,1)*IF(S239&lt;&gt;"""",'Анализ'!$B$17,1)*IF(T239&lt;&gt;"""",'Анализ'!$B$18,1)*IF(U239&lt;&gt;"""",'Анализ'!$B$19,1"&amp;")*IF(COUNTIF(N239:U239, ""MP"") &gt; 0, 'Анализ'!$B$20, 1)*IF(COUNTIF(N239:U239, ""P"") &gt; 0, 'Анализ'!$B$21, 1)"),0.0)</f>
        <v>0</v>
      </c>
      <c r="G239" s="18" t="str">
        <f t="shared" si="1"/>
        <v>Не известно</v>
      </c>
      <c r="H239" s="13">
        <f t="shared" si="2"/>
        <v>0</v>
      </c>
      <c r="I239" s="18">
        <f t="shared" si="3"/>
        <v>0</v>
      </c>
      <c r="J239" s="18">
        <f>COUNTIF('Отчеты'!D239:AC239, $J$1)</f>
        <v>0</v>
      </c>
      <c r="K239" s="18">
        <f>COUNTIF('Отчеты'!D239:AC239, $K$1)</f>
        <v>0</v>
      </c>
      <c r="L239" s="18">
        <f>COUNTIF('Отчеты'!D239:AC239, $L$1)</f>
        <v>0</v>
      </c>
      <c r="M239" s="18">
        <f>COUNTIF('Отчеты'!D239:AC239, $M$1)</f>
        <v>0</v>
      </c>
      <c r="N239" s="19"/>
      <c r="O239" s="19"/>
      <c r="P239" s="19"/>
      <c r="Q239" s="19"/>
      <c r="R239" s="19"/>
      <c r="S239" s="19"/>
      <c r="T239" s="19"/>
      <c r="U239" s="19"/>
    </row>
    <row r="240">
      <c r="A240" s="18" t="s">
        <v>859</v>
      </c>
      <c r="B240" s="28" t="s">
        <v>872</v>
      </c>
      <c r="C240" s="29" t="s">
        <v>941</v>
      </c>
      <c r="D240" s="13" t="s">
        <v>942</v>
      </c>
      <c r="E240" s="18" t="s">
        <v>862</v>
      </c>
      <c r="F240" s="13">
        <f>IFERROR(__xludf.DUMMYFUNCTION("IF(A240=""Poslanec"",'Анализ'!$B$2,1)*IF(A240=""Senator"",'Анализ'!$B$3,1)*IF(A240=""Europoslanec"",'Анализ'!$B$4,1)*IF(A240=""Jiny politik"",'Анализ'!$B$5,1)*IF(COUNTIF('Анализ'!$C$6:$I$6, B240) = 0, 'Анализ'!$B$6, 1)*IF(B240=""BEZPP"", 'Анализ'!$B$7, 1)"&amp;"*IF(REGEXMATCH(D240, ""Praha""), 'Анализ'!$B$8, 1)*IF(COUNTIF('Анализ'!$C$9:$D$9, B240) &gt; 0, 'Анализ'!$B$9, 1)*IF(AND(G240=""Не известно"", K240&gt;0),'Анализ'!$B$10,1)*IF(AND(G240=""Не известно"", J240&gt;0, K240=0),'Анализ'!$B$11,1)*IF(AND(G240=""Против попра"&amp;"вки"", L240&gt;1),'Анализ'!$B$12,1)*IF(O240&lt;&gt;"""",'Анализ'!$B$13,1)*IF(P240&lt;&gt;"""",'Анализ'!$B$14,1)*IF(Q240&lt;&gt;"""",'Анализ'!$B$15,1)*IF(R240&lt;&gt;"""",'Анализ'!$B$16,1)*IF(S240&lt;&gt;"""",'Анализ'!$B$17,1)*IF(T240&lt;&gt;"""",'Анализ'!$B$18,1)*IF(U240&lt;&gt;"""",'Анализ'!$B$19,1"&amp;")*IF(COUNTIF(N240:U240, ""MP"") &gt; 0, 'Анализ'!$B$20, 1)*IF(COUNTIF(N240:U240, ""P"") &gt; 0, 'Анализ'!$B$21, 1)"),0.0)</f>
        <v>0</v>
      </c>
      <c r="G240" s="18" t="str">
        <f t="shared" si="1"/>
        <v>Не известно</v>
      </c>
      <c r="H240" s="13">
        <f t="shared" si="2"/>
        <v>0</v>
      </c>
      <c r="I240" s="18">
        <f t="shared" si="3"/>
        <v>0</v>
      </c>
      <c r="J240" s="18">
        <f>COUNTIF('Отчеты'!D240:AC240, $J$1)</f>
        <v>0</v>
      </c>
      <c r="K240" s="18">
        <f>COUNTIF('Отчеты'!D240:AC240, $K$1)</f>
        <v>0</v>
      </c>
      <c r="L240" s="18">
        <f>COUNTIF('Отчеты'!D240:AC240, $L$1)</f>
        <v>0</v>
      </c>
      <c r="M240" s="18">
        <f>COUNTIF('Отчеты'!D240:AC240, $M$1)</f>
        <v>0</v>
      </c>
      <c r="N240" s="19"/>
      <c r="O240" s="19"/>
      <c r="P240" s="19"/>
      <c r="Q240" s="19"/>
      <c r="R240" s="19"/>
      <c r="S240" s="19"/>
      <c r="T240" s="19"/>
      <c r="U240" s="19"/>
    </row>
    <row r="241">
      <c r="A241" s="18" t="s">
        <v>859</v>
      </c>
      <c r="B241" s="13" t="s">
        <v>48</v>
      </c>
      <c r="C241" s="29" t="s">
        <v>943</v>
      </c>
      <c r="D241" s="13" t="s">
        <v>944</v>
      </c>
      <c r="E241" s="18" t="s">
        <v>862</v>
      </c>
      <c r="F241" s="13">
        <f>IFERROR(__xludf.DUMMYFUNCTION("IF(A241=""Poslanec"",'Анализ'!$B$2,1)*IF(A241=""Senator"",'Анализ'!$B$3,1)*IF(A241=""Europoslanec"",'Анализ'!$B$4,1)*IF(A241=""Jiny politik"",'Анализ'!$B$5,1)*IF(COUNTIF('Анализ'!$C$6:$I$6, B241) = 0, 'Анализ'!$B$6, 1)*IF(B241=""BEZPP"", 'Анализ'!$B$7, 1)"&amp;"*IF(REGEXMATCH(D241, ""Praha""), 'Анализ'!$B$8, 1)*IF(COUNTIF('Анализ'!$C$9:$D$9, B241) &gt; 0, 'Анализ'!$B$9, 1)*IF(AND(G241=""Не известно"", K241&gt;0),'Анализ'!$B$10,1)*IF(AND(G241=""Не известно"", J241&gt;0, K241=0),'Анализ'!$B$11,1)*IF(AND(G241=""Против попра"&amp;"вки"", L241&gt;1),'Анализ'!$B$12,1)*IF(O241&lt;&gt;"""",'Анализ'!$B$13,1)*IF(P241&lt;&gt;"""",'Анализ'!$B$14,1)*IF(Q241&lt;&gt;"""",'Анализ'!$B$15,1)*IF(R241&lt;&gt;"""",'Анализ'!$B$16,1)*IF(S241&lt;&gt;"""",'Анализ'!$B$17,1)*IF(T241&lt;&gt;"""",'Анализ'!$B$18,1)*IF(U241&lt;&gt;"""",'Анализ'!$B$19,1"&amp;")*IF(COUNTIF(N241:U241, ""MP"") &gt; 0, 'Анализ'!$B$20, 1)*IF(COUNTIF(N241:U241, ""P"") &gt; 0, 'Анализ'!$B$21, 1)"),0.36)</f>
        <v>0.36</v>
      </c>
      <c r="G241" s="18" t="str">
        <f t="shared" si="1"/>
        <v>Не известно</v>
      </c>
      <c r="H241" s="13">
        <f t="shared" si="2"/>
        <v>0</v>
      </c>
      <c r="I241" s="18">
        <f t="shared" si="3"/>
        <v>0</v>
      </c>
      <c r="J241" s="18">
        <f>COUNTIF('Отчеты'!D241:AC241, $J$1)</f>
        <v>0</v>
      </c>
      <c r="K241" s="18">
        <f>COUNTIF('Отчеты'!D241:AC241, $K$1)</f>
        <v>0</v>
      </c>
      <c r="L241" s="18">
        <f>COUNTIF('Отчеты'!D241:AC241, $L$1)</f>
        <v>0</v>
      </c>
      <c r="M241" s="18">
        <f>COUNTIF('Отчеты'!D241:AC241, $M$1)</f>
        <v>0</v>
      </c>
      <c r="N241" s="19"/>
      <c r="O241" s="19"/>
      <c r="P241" s="19"/>
      <c r="Q241" s="19"/>
      <c r="R241" s="19"/>
      <c r="S241" s="19"/>
      <c r="T241" s="19"/>
      <c r="U241" s="19"/>
    </row>
    <row r="242">
      <c r="A242" s="18" t="s">
        <v>859</v>
      </c>
      <c r="B242" s="13" t="s">
        <v>48</v>
      </c>
      <c r="C242" s="29" t="s">
        <v>945</v>
      </c>
      <c r="D242" s="13" t="s">
        <v>946</v>
      </c>
      <c r="E242" s="18" t="s">
        <v>862</v>
      </c>
      <c r="F242" s="13">
        <f>IFERROR(__xludf.DUMMYFUNCTION("IF(A242=""Poslanec"",'Анализ'!$B$2,1)*IF(A242=""Senator"",'Анализ'!$B$3,1)*IF(A242=""Europoslanec"",'Анализ'!$B$4,1)*IF(A242=""Jiny politik"",'Анализ'!$B$5,1)*IF(COUNTIF('Анализ'!$C$6:$I$6, B242) = 0, 'Анализ'!$B$6, 1)*IF(B242=""BEZPP"", 'Анализ'!$B$7, 1)"&amp;"*IF(REGEXMATCH(D242, ""Praha""), 'Анализ'!$B$8, 1)*IF(COUNTIF('Анализ'!$C$9:$D$9, B242) &gt; 0, 'Анализ'!$B$9, 1)*IF(AND(G242=""Не известно"", K242&gt;0),'Анализ'!$B$10,1)*IF(AND(G242=""Не известно"", J242&gt;0, K242=0),'Анализ'!$B$11,1)*IF(AND(G242=""Против попра"&amp;"вки"", L242&gt;1),'Анализ'!$B$12,1)*IF(O242&lt;&gt;"""",'Анализ'!$B$13,1)*IF(P242&lt;&gt;"""",'Анализ'!$B$14,1)*IF(Q242&lt;&gt;"""",'Анализ'!$B$15,1)*IF(R242&lt;&gt;"""",'Анализ'!$B$16,1)*IF(S242&lt;&gt;"""",'Анализ'!$B$17,1)*IF(T242&lt;&gt;"""",'Анализ'!$B$18,1)*IF(U242&lt;&gt;"""",'Анализ'!$B$19,1"&amp;")*IF(COUNTIF(N242:U242, ""MP"") &gt; 0, 'Анализ'!$B$20, 1)*IF(COUNTIF(N242:U242, ""P"") &gt; 0, 'Анализ'!$B$21, 1)"),0.36)</f>
        <v>0.36</v>
      </c>
      <c r="G242" s="18" t="str">
        <f t="shared" si="1"/>
        <v>Не известно</v>
      </c>
      <c r="H242" s="13">
        <f t="shared" si="2"/>
        <v>0</v>
      </c>
      <c r="I242" s="18">
        <f t="shared" si="3"/>
        <v>0</v>
      </c>
      <c r="J242" s="18">
        <f>COUNTIF('Отчеты'!D242:AC242, $J$1)</f>
        <v>0</v>
      </c>
      <c r="K242" s="18">
        <f>COUNTIF('Отчеты'!D242:AC242, $K$1)</f>
        <v>0</v>
      </c>
      <c r="L242" s="18">
        <f>COUNTIF('Отчеты'!D242:AC242, $L$1)</f>
        <v>0</v>
      </c>
      <c r="M242" s="18">
        <f>COUNTIF('Отчеты'!D242:AC242, $M$1)</f>
        <v>0</v>
      </c>
      <c r="N242" s="19"/>
      <c r="O242" s="19"/>
      <c r="P242" s="19"/>
      <c r="Q242" s="19"/>
      <c r="R242" s="19"/>
      <c r="S242" s="19"/>
      <c r="T242" s="19"/>
      <c r="U242" s="19"/>
    </row>
    <row r="243">
      <c r="A243" s="18" t="s">
        <v>859</v>
      </c>
      <c r="B243" s="30" t="s">
        <v>431</v>
      </c>
      <c r="C243" s="29" t="s">
        <v>947</v>
      </c>
      <c r="D243" s="13" t="s">
        <v>948</v>
      </c>
      <c r="E243" s="18" t="s">
        <v>862</v>
      </c>
      <c r="F243" s="13">
        <f>IFERROR(__xludf.DUMMYFUNCTION("IF(A243=""Poslanec"",'Анализ'!$B$2,1)*IF(A243=""Senator"",'Анализ'!$B$3,1)*IF(A243=""Europoslanec"",'Анализ'!$B$4,1)*IF(A243=""Jiny politik"",'Анализ'!$B$5,1)*IF(COUNTIF('Анализ'!$C$6:$I$6, B243) = 0, 'Анализ'!$B$6, 1)*IF(B243=""BEZPP"", 'Анализ'!$B$7, 1)"&amp;"*IF(REGEXMATCH(D243, ""Praha""), 'Анализ'!$B$8, 1)*IF(COUNTIF('Анализ'!$C$9:$D$9, B243) &gt; 0, 'Анализ'!$B$9, 1)*IF(AND(G243=""Не известно"", K243&gt;0),'Анализ'!$B$10,1)*IF(AND(G243=""Не известно"", J243&gt;0, K243=0),'Анализ'!$B$11,1)*IF(AND(G243=""Против попра"&amp;"вки"", L243&gt;1),'Анализ'!$B$12,1)*IF(O243&lt;&gt;"""",'Анализ'!$B$13,1)*IF(P243&lt;&gt;"""",'Анализ'!$B$14,1)*IF(Q243&lt;&gt;"""",'Анализ'!$B$15,1)*IF(R243&lt;&gt;"""",'Анализ'!$B$16,1)*IF(S243&lt;&gt;"""",'Анализ'!$B$17,1)*IF(T243&lt;&gt;"""",'Анализ'!$B$18,1)*IF(U243&lt;&gt;"""",'Анализ'!$B$19,1"&amp;")*IF(COUNTIF(N243:U243, ""MP"") &gt; 0, 'Анализ'!$B$20, 1)*IF(COUNTIF(N243:U243, ""P"") &gt; 0, 'Анализ'!$B$21, 1)"),0.8999999999999999)</f>
        <v>0.9</v>
      </c>
      <c r="G243" s="18" t="str">
        <f t="shared" si="1"/>
        <v>Не известно</v>
      </c>
      <c r="H243" s="13">
        <f t="shared" si="2"/>
        <v>0</v>
      </c>
      <c r="I243" s="18">
        <f t="shared" si="3"/>
        <v>0</v>
      </c>
      <c r="J243" s="18">
        <f>COUNTIF('Отчеты'!D243:AC243, $J$1)</f>
        <v>0</v>
      </c>
      <c r="K243" s="18">
        <f>COUNTIF('Отчеты'!D243:AC243, $K$1)</f>
        <v>0</v>
      </c>
      <c r="L243" s="18">
        <f>COUNTIF('Отчеты'!D243:AC243, $L$1)</f>
        <v>0</v>
      </c>
      <c r="M243" s="18">
        <f>COUNTIF('Отчеты'!D243:AC243, $M$1)</f>
        <v>0</v>
      </c>
      <c r="N243" s="19"/>
      <c r="O243" s="19"/>
      <c r="P243" s="19"/>
      <c r="Q243" s="19"/>
      <c r="R243" s="19"/>
      <c r="S243" s="19"/>
      <c r="T243" s="19"/>
      <c r="U243" s="19"/>
    </row>
    <row r="244">
      <c r="A244" s="18" t="s">
        <v>859</v>
      </c>
      <c r="B244" s="30" t="s">
        <v>431</v>
      </c>
      <c r="C244" s="29" t="s">
        <v>949</v>
      </c>
      <c r="D244" s="13" t="s">
        <v>950</v>
      </c>
      <c r="E244" s="18" t="s">
        <v>862</v>
      </c>
      <c r="F244" s="13">
        <f>IFERROR(__xludf.DUMMYFUNCTION("IF(A244=""Poslanec"",'Анализ'!$B$2,1)*IF(A244=""Senator"",'Анализ'!$B$3,1)*IF(A244=""Europoslanec"",'Анализ'!$B$4,1)*IF(A244=""Jiny politik"",'Анализ'!$B$5,1)*IF(COUNTIF('Анализ'!$C$6:$I$6, B244) = 0, 'Анализ'!$B$6, 1)*IF(B244=""BEZPP"", 'Анализ'!$B$7, 1)"&amp;"*IF(REGEXMATCH(D244, ""Praha""), 'Анализ'!$B$8, 1)*IF(COUNTIF('Анализ'!$C$9:$D$9, B244) &gt; 0, 'Анализ'!$B$9, 1)*IF(AND(G244=""Не известно"", K244&gt;0),'Анализ'!$B$10,1)*IF(AND(G244=""Не известно"", J244&gt;0, K244=0),'Анализ'!$B$11,1)*IF(AND(G244=""Против попра"&amp;"вки"", L244&gt;1),'Анализ'!$B$12,1)*IF(O244&lt;&gt;"""",'Анализ'!$B$13,1)*IF(P244&lt;&gt;"""",'Анализ'!$B$14,1)*IF(Q244&lt;&gt;"""",'Анализ'!$B$15,1)*IF(R244&lt;&gt;"""",'Анализ'!$B$16,1)*IF(S244&lt;&gt;"""",'Анализ'!$B$17,1)*IF(T244&lt;&gt;"""",'Анализ'!$B$18,1)*IF(U244&lt;&gt;"""",'Анализ'!$B$19,1"&amp;")*IF(COUNTIF(N244:U244, ""MP"") &gt; 0, 'Анализ'!$B$20, 1)*IF(COUNTIF(N244:U244, ""P"") &gt; 0, 'Анализ'!$B$21, 1)"),0.6)</f>
        <v>0.6</v>
      </c>
      <c r="G244" s="18" t="str">
        <f t="shared" si="1"/>
        <v>Не известно</v>
      </c>
      <c r="H244" s="13">
        <f t="shared" si="2"/>
        <v>0</v>
      </c>
      <c r="I244" s="18">
        <f t="shared" si="3"/>
        <v>0</v>
      </c>
      <c r="J244" s="18">
        <f>COUNTIF('Отчеты'!D244:AC244, $J$1)</f>
        <v>0</v>
      </c>
      <c r="K244" s="18">
        <f>COUNTIF('Отчеты'!D244:AC244, $K$1)</f>
        <v>0</v>
      </c>
      <c r="L244" s="18">
        <f>COUNTIF('Отчеты'!D244:AC244, $L$1)</f>
        <v>0</v>
      </c>
      <c r="M244" s="18">
        <f>COUNTIF('Отчеты'!D244:AC244, $M$1)</f>
        <v>0</v>
      </c>
      <c r="N244" s="19"/>
      <c r="O244" s="19"/>
      <c r="P244" s="19"/>
      <c r="Q244" s="19"/>
      <c r="R244" s="19"/>
      <c r="S244" s="19"/>
      <c r="T244" s="19"/>
      <c r="U244" s="19"/>
    </row>
    <row r="245">
      <c r="A245" s="18" t="s">
        <v>859</v>
      </c>
      <c r="B245" s="30" t="s">
        <v>431</v>
      </c>
      <c r="C245" s="29" t="s">
        <v>951</v>
      </c>
      <c r="D245" s="13" t="s">
        <v>952</v>
      </c>
      <c r="E245" s="18" t="s">
        <v>862</v>
      </c>
      <c r="F245" s="13">
        <f>IFERROR(__xludf.DUMMYFUNCTION("IF(A245=""Poslanec"",'Анализ'!$B$2,1)*IF(A245=""Senator"",'Анализ'!$B$3,1)*IF(A245=""Europoslanec"",'Анализ'!$B$4,1)*IF(A245=""Jiny politik"",'Анализ'!$B$5,1)*IF(COUNTIF('Анализ'!$C$6:$I$6, B245) = 0, 'Анализ'!$B$6, 1)*IF(B245=""BEZPP"", 'Анализ'!$B$7, 1)"&amp;"*IF(REGEXMATCH(D245, ""Praha""), 'Анализ'!$B$8, 1)*IF(COUNTIF('Анализ'!$C$9:$D$9, B245) &gt; 0, 'Анализ'!$B$9, 1)*IF(AND(G245=""Не известно"", K245&gt;0),'Анализ'!$B$10,1)*IF(AND(G245=""Не известно"", J245&gt;0, K245=0),'Анализ'!$B$11,1)*IF(AND(G245=""Против попра"&amp;"вки"", L245&gt;1),'Анализ'!$B$12,1)*IF(O245&lt;&gt;"""",'Анализ'!$B$13,1)*IF(P245&lt;&gt;"""",'Анализ'!$B$14,1)*IF(Q245&lt;&gt;"""",'Анализ'!$B$15,1)*IF(R245&lt;&gt;"""",'Анализ'!$B$16,1)*IF(S245&lt;&gt;"""",'Анализ'!$B$17,1)*IF(T245&lt;&gt;"""",'Анализ'!$B$18,1)*IF(U245&lt;&gt;"""",'Анализ'!$B$19,1"&amp;")*IF(COUNTIF(N245:U245, ""MP"") &gt; 0, 'Анализ'!$B$20, 1)*IF(COUNTIF(N245:U245, ""P"") &gt; 0, 'Анализ'!$B$21, 1)"),0.6)</f>
        <v>0.6</v>
      </c>
      <c r="G245" s="18" t="str">
        <f t="shared" si="1"/>
        <v>Не известно</v>
      </c>
      <c r="H245" s="13">
        <f t="shared" si="2"/>
        <v>0</v>
      </c>
      <c r="I245" s="18">
        <f t="shared" si="3"/>
        <v>0</v>
      </c>
      <c r="J245" s="18">
        <f>COUNTIF('Отчеты'!D245:AC245, $J$1)</f>
        <v>0</v>
      </c>
      <c r="K245" s="18">
        <f>COUNTIF('Отчеты'!D245:AC245, $K$1)</f>
        <v>0</v>
      </c>
      <c r="L245" s="18">
        <f>COUNTIF('Отчеты'!D245:AC245, $L$1)</f>
        <v>0</v>
      </c>
      <c r="M245" s="18">
        <f>COUNTIF('Отчеты'!D245:AC245, $M$1)</f>
        <v>0</v>
      </c>
      <c r="N245" s="19"/>
      <c r="O245" s="19"/>
      <c r="P245" s="19"/>
      <c r="Q245" s="19"/>
      <c r="R245" s="19"/>
      <c r="S245" s="19"/>
      <c r="T245" s="19"/>
      <c r="U245" s="19"/>
    </row>
    <row r="246">
      <c r="A246" s="18" t="s">
        <v>859</v>
      </c>
      <c r="B246" s="28" t="s">
        <v>669</v>
      </c>
      <c r="C246" s="29" t="s">
        <v>953</v>
      </c>
      <c r="D246" s="13" t="s">
        <v>954</v>
      </c>
      <c r="E246" s="18" t="s">
        <v>862</v>
      </c>
      <c r="F246" s="13">
        <f>IFERROR(__xludf.DUMMYFUNCTION("IF(A246=""Poslanec"",'Анализ'!$B$2,1)*IF(A246=""Senator"",'Анализ'!$B$3,1)*IF(A246=""Europoslanec"",'Анализ'!$B$4,1)*IF(A246=""Jiny politik"",'Анализ'!$B$5,1)*IF(COUNTIF('Анализ'!$C$6:$I$6, B246) = 0, 'Анализ'!$B$6, 1)*IF(B246=""BEZPP"", 'Анализ'!$B$7, 1)"&amp;"*IF(REGEXMATCH(D246, ""Praha""), 'Анализ'!$B$8, 1)*IF(COUNTIF('Анализ'!$C$9:$D$9, B246) &gt; 0, 'Анализ'!$B$9, 1)*IF(AND(G246=""Не известно"", K246&gt;0),'Анализ'!$B$10,1)*IF(AND(G246=""Не известно"", J246&gt;0, K246=0),'Анализ'!$B$11,1)*IF(AND(G246=""Против попра"&amp;"вки"", L246&gt;1),'Анализ'!$B$12,1)*IF(O246&lt;&gt;"""",'Анализ'!$B$13,1)*IF(P246&lt;&gt;"""",'Анализ'!$B$14,1)*IF(Q246&lt;&gt;"""",'Анализ'!$B$15,1)*IF(R246&lt;&gt;"""",'Анализ'!$B$16,1)*IF(S246&lt;&gt;"""",'Анализ'!$B$17,1)*IF(T246&lt;&gt;"""",'Анализ'!$B$18,1)*IF(U246&lt;&gt;"""",'Анализ'!$B$19,1"&amp;")*IF(COUNTIF(N246:U246, ""MP"") &gt; 0, 'Анализ'!$B$20, 1)*IF(COUNTIF(N246:U246, ""P"") &gt; 0, 'Анализ'!$B$21, 1)"),0.6)</f>
        <v>0.6</v>
      </c>
      <c r="G246" s="18" t="str">
        <f t="shared" si="1"/>
        <v>Не известно</v>
      </c>
      <c r="H246" s="13">
        <f t="shared" si="2"/>
        <v>0</v>
      </c>
      <c r="I246" s="18">
        <f t="shared" si="3"/>
        <v>0</v>
      </c>
      <c r="J246" s="18">
        <f>COUNTIF('Отчеты'!D246:AC246, $J$1)</f>
        <v>0</v>
      </c>
      <c r="K246" s="18">
        <f>COUNTIF('Отчеты'!D246:AC246, $K$1)</f>
        <v>0</v>
      </c>
      <c r="L246" s="18">
        <f>COUNTIF('Отчеты'!D246:AC246, $L$1)</f>
        <v>0</v>
      </c>
      <c r="M246" s="18">
        <f>COUNTIF('Отчеты'!D246:AC246, $M$1)</f>
        <v>0</v>
      </c>
      <c r="N246" s="19"/>
      <c r="O246" s="19"/>
      <c r="P246" s="19"/>
      <c r="Q246" s="19"/>
      <c r="R246" s="19"/>
      <c r="S246" s="19"/>
      <c r="T246" s="19"/>
      <c r="U246" s="19"/>
    </row>
    <row r="247">
      <c r="A247" s="18" t="s">
        <v>859</v>
      </c>
      <c r="B247" s="28" t="s">
        <v>955</v>
      </c>
      <c r="C247" s="29" t="s">
        <v>956</v>
      </c>
      <c r="D247" s="13" t="s">
        <v>957</v>
      </c>
      <c r="E247" s="18" t="s">
        <v>862</v>
      </c>
      <c r="F247" s="13">
        <f>IFERROR(__xludf.DUMMYFUNCTION("IF(A247=""Poslanec"",'Анализ'!$B$2,1)*IF(A247=""Senator"",'Анализ'!$B$3,1)*IF(A247=""Europoslanec"",'Анализ'!$B$4,1)*IF(A247=""Jiny politik"",'Анализ'!$B$5,1)*IF(COUNTIF('Анализ'!$C$6:$I$6, B247) = 0, 'Анализ'!$B$6, 1)*IF(B247=""BEZPP"", 'Анализ'!$B$7, 1)"&amp;"*IF(REGEXMATCH(D247, ""Praha""), 'Анализ'!$B$8, 1)*IF(COUNTIF('Анализ'!$C$9:$D$9, B247) &gt; 0, 'Анализ'!$B$9, 1)*IF(AND(G247=""Не известно"", K247&gt;0),'Анализ'!$B$10,1)*IF(AND(G247=""Не известно"", J247&gt;0, K247=0),'Анализ'!$B$11,1)*IF(AND(G247=""Против попра"&amp;"вки"", L247&gt;1),'Анализ'!$B$12,1)*IF(O247&lt;&gt;"""",'Анализ'!$B$13,1)*IF(P247&lt;&gt;"""",'Анализ'!$B$14,1)*IF(Q247&lt;&gt;"""",'Анализ'!$B$15,1)*IF(R247&lt;&gt;"""",'Анализ'!$B$16,1)*IF(S247&lt;&gt;"""",'Анализ'!$B$17,1)*IF(T247&lt;&gt;"""",'Анализ'!$B$18,1)*IF(U247&lt;&gt;"""",'Анализ'!$B$19,1"&amp;")*IF(COUNTIF(N247:U247, ""MP"") &gt; 0, 'Анализ'!$B$20, 1)*IF(COUNTIF(N247:U247, ""P"") &gt; 0, 'Анализ'!$B$21, 1)"),0.0)</f>
        <v>0</v>
      </c>
      <c r="G247" s="18" t="str">
        <f t="shared" si="1"/>
        <v>Не известно</v>
      </c>
      <c r="H247" s="13">
        <f t="shared" si="2"/>
        <v>0</v>
      </c>
      <c r="I247" s="18">
        <f t="shared" si="3"/>
        <v>0</v>
      </c>
      <c r="J247" s="18">
        <f>COUNTIF('Отчеты'!D247:AC247, $J$1)</f>
        <v>0</v>
      </c>
      <c r="K247" s="18">
        <f>COUNTIF('Отчеты'!D247:AC247, $K$1)</f>
        <v>0</v>
      </c>
      <c r="L247" s="18">
        <f>COUNTIF('Отчеты'!D247:AC247, $L$1)</f>
        <v>0</v>
      </c>
      <c r="M247" s="18">
        <f>COUNTIF('Отчеты'!D247:AC247, $M$1)</f>
        <v>0</v>
      </c>
      <c r="N247" s="19"/>
      <c r="O247" s="19"/>
      <c r="P247" s="19"/>
      <c r="Q247" s="19"/>
      <c r="R247" s="19"/>
      <c r="S247" s="19"/>
      <c r="T247" s="19"/>
      <c r="U247" s="19"/>
    </row>
    <row r="248">
      <c r="A248" s="18" t="s">
        <v>859</v>
      </c>
      <c r="B248" s="30" t="s">
        <v>863</v>
      </c>
      <c r="C248" s="29" t="s">
        <v>958</v>
      </c>
      <c r="D248" s="13" t="s">
        <v>959</v>
      </c>
      <c r="E248" s="18" t="s">
        <v>862</v>
      </c>
      <c r="F248" s="13">
        <f>IFERROR(__xludf.DUMMYFUNCTION("IF(A248=""Poslanec"",'Анализ'!$B$2,1)*IF(A248=""Senator"",'Анализ'!$B$3,1)*IF(A248=""Europoslanec"",'Анализ'!$B$4,1)*IF(A248=""Jiny politik"",'Анализ'!$B$5,1)*IF(COUNTIF('Анализ'!$C$6:$I$6, B248) = 0, 'Анализ'!$B$6, 1)*IF(B248=""BEZPP"", 'Анализ'!$B$7, 1)"&amp;"*IF(REGEXMATCH(D248, ""Praha""), 'Анализ'!$B$8, 1)*IF(COUNTIF('Анализ'!$C$9:$D$9, B248) &gt; 0, 'Анализ'!$B$9, 1)*IF(AND(G248=""Не известно"", K248&gt;0),'Анализ'!$B$10,1)*IF(AND(G248=""Не известно"", J248&gt;0, K248=0),'Анализ'!$B$11,1)*IF(AND(G248=""Против попра"&amp;"вки"", L248&gt;1),'Анализ'!$B$12,1)*IF(O248&lt;&gt;"""",'Анализ'!$B$13,1)*IF(P248&lt;&gt;"""",'Анализ'!$B$14,1)*IF(Q248&lt;&gt;"""",'Анализ'!$B$15,1)*IF(R248&lt;&gt;"""",'Анализ'!$B$16,1)*IF(S248&lt;&gt;"""",'Анализ'!$B$17,1)*IF(T248&lt;&gt;"""",'Анализ'!$B$18,1)*IF(U248&lt;&gt;"""",'Анализ'!$B$19,1"&amp;")*IF(COUNTIF(N248:U248, ""MP"") &gt; 0, 'Анализ'!$B$20, 1)*IF(COUNTIF(N248:U248, ""P"") &gt; 0, 'Анализ'!$B$21, 1)"),0.0)</f>
        <v>0</v>
      </c>
      <c r="G248" s="18" t="str">
        <f t="shared" si="1"/>
        <v>Не известно</v>
      </c>
      <c r="H248" s="13">
        <f t="shared" si="2"/>
        <v>0</v>
      </c>
      <c r="I248" s="18">
        <f t="shared" si="3"/>
        <v>0</v>
      </c>
      <c r="J248" s="18">
        <f>COUNTIF('Отчеты'!D248:AC248, $J$1)</f>
        <v>0</v>
      </c>
      <c r="K248" s="18">
        <f>COUNTIF('Отчеты'!D248:AC248, $K$1)</f>
        <v>0</v>
      </c>
      <c r="L248" s="18">
        <f>COUNTIF('Отчеты'!D248:AC248, $L$1)</f>
        <v>0</v>
      </c>
      <c r="M248" s="18">
        <f>COUNTIF('Отчеты'!D248:AC248, $M$1)</f>
        <v>0</v>
      </c>
      <c r="N248" s="19"/>
      <c r="O248" s="19"/>
      <c r="P248" s="19"/>
      <c r="Q248" s="19"/>
      <c r="R248" s="19"/>
      <c r="S248" s="19"/>
      <c r="T248" s="19"/>
      <c r="U248" s="19"/>
    </row>
    <row r="249">
      <c r="A249" s="18" t="s">
        <v>859</v>
      </c>
      <c r="B249" s="30" t="s">
        <v>863</v>
      </c>
      <c r="C249" s="29" t="s">
        <v>960</v>
      </c>
      <c r="D249" s="13" t="s">
        <v>961</v>
      </c>
      <c r="E249" s="18" t="s">
        <v>862</v>
      </c>
      <c r="F249" s="13">
        <f>IFERROR(__xludf.DUMMYFUNCTION("IF(A249=""Poslanec"",'Анализ'!$B$2,1)*IF(A249=""Senator"",'Анализ'!$B$3,1)*IF(A249=""Europoslanec"",'Анализ'!$B$4,1)*IF(A249=""Jiny politik"",'Анализ'!$B$5,1)*IF(COUNTIF('Анализ'!$C$6:$I$6, B249) = 0, 'Анализ'!$B$6, 1)*IF(B249=""BEZPP"", 'Анализ'!$B$7, 1)"&amp;"*IF(REGEXMATCH(D249, ""Praha""), 'Анализ'!$B$8, 1)*IF(COUNTIF('Анализ'!$C$9:$D$9, B249) &gt; 0, 'Анализ'!$B$9, 1)*IF(AND(G249=""Не известно"", K249&gt;0),'Анализ'!$B$10,1)*IF(AND(G249=""Не известно"", J249&gt;0, K249=0),'Анализ'!$B$11,1)*IF(AND(G249=""Против попра"&amp;"вки"", L249&gt;1),'Анализ'!$B$12,1)*IF(O249&lt;&gt;"""",'Анализ'!$B$13,1)*IF(P249&lt;&gt;"""",'Анализ'!$B$14,1)*IF(Q249&lt;&gt;"""",'Анализ'!$B$15,1)*IF(R249&lt;&gt;"""",'Анализ'!$B$16,1)*IF(S249&lt;&gt;"""",'Анализ'!$B$17,1)*IF(T249&lt;&gt;"""",'Анализ'!$B$18,1)*IF(U249&lt;&gt;"""",'Анализ'!$B$19,1"&amp;")*IF(COUNTIF(N249:U249, ""MP"") &gt; 0, 'Анализ'!$B$20, 1)*IF(COUNTIF(N249:U249, ""P"") &gt; 0, 'Анализ'!$B$21, 1)"),0.0)</f>
        <v>0</v>
      </c>
      <c r="G249" s="18" t="str">
        <f t="shared" si="1"/>
        <v>Не известно</v>
      </c>
      <c r="H249" s="13">
        <f t="shared" si="2"/>
        <v>0</v>
      </c>
      <c r="I249" s="18">
        <f t="shared" si="3"/>
        <v>0</v>
      </c>
      <c r="J249" s="18">
        <f>COUNTIF('Отчеты'!D249:AC249, $J$1)</f>
        <v>0</v>
      </c>
      <c r="K249" s="18">
        <f>COUNTIF('Отчеты'!D249:AC249, $K$1)</f>
        <v>0</v>
      </c>
      <c r="L249" s="18">
        <f>COUNTIF('Отчеты'!D249:AC249, $L$1)</f>
        <v>0</v>
      </c>
      <c r="M249" s="18">
        <f>COUNTIF('Отчеты'!D249:AC249, $M$1)</f>
        <v>0</v>
      </c>
      <c r="N249" s="19"/>
      <c r="O249" s="19"/>
      <c r="P249" s="19"/>
      <c r="Q249" s="19"/>
      <c r="R249" s="19"/>
      <c r="S249" s="19"/>
      <c r="T249" s="19"/>
      <c r="U249" s="19"/>
    </row>
    <row r="250">
      <c r="A250" s="18" t="s">
        <v>859</v>
      </c>
      <c r="B250" s="30" t="s">
        <v>863</v>
      </c>
      <c r="C250" s="29" t="s">
        <v>962</v>
      </c>
      <c r="D250" s="13" t="s">
        <v>963</v>
      </c>
      <c r="E250" s="18" t="s">
        <v>862</v>
      </c>
      <c r="F250" s="13">
        <f>IFERROR(__xludf.DUMMYFUNCTION("IF(A250=""Poslanec"",'Анализ'!$B$2,1)*IF(A250=""Senator"",'Анализ'!$B$3,1)*IF(A250=""Europoslanec"",'Анализ'!$B$4,1)*IF(A250=""Jiny politik"",'Анализ'!$B$5,1)*IF(COUNTIF('Анализ'!$C$6:$I$6, B250) = 0, 'Анализ'!$B$6, 1)*IF(B250=""BEZPP"", 'Анализ'!$B$7, 1)"&amp;"*IF(REGEXMATCH(D250, ""Praha""), 'Анализ'!$B$8, 1)*IF(COUNTIF('Анализ'!$C$9:$D$9, B250) &gt; 0, 'Анализ'!$B$9, 1)*IF(AND(G250=""Не известно"", K250&gt;0),'Анализ'!$B$10,1)*IF(AND(G250=""Не известно"", J250&gt;0, K250=0),'Анализ'!$B$11,1)*IF(AND(G250=""Против попра"&amp;"вки"", L250&gt;1),'Анализ'!$B$12,1)*IF(O250&lt;&gt;"""",'Анализ'!$B$13,1)*IF(P250&lt;&gt;"""",'Анализ'!$B$14,1)*IF(Q250&lt;&gt;"""",'Анализ'!$B$15,1)*IF(R250&lt;&gt;"""",'Анализ'!$B$16,1)*IF(S250&lt;&gt;"""",'Анализ'!$B$17,1)*IF(T250&lt;&gt;"""",'Анализ'!$B$18,1)*IF(U250&lt;&gt;"""",'Анализ'!$B$19,1"&amp;")*IF(COUNTIF(N250:U250, ""MP"") &gt; 0, 'Анализ'!$B$20, 1)*IF(COUNTIF(N250:U250, ""P"") &gt; 0, 'Анализ'!$B$21, 1)"),0.0)</f>
        <v>0</v>
      </c>
      <c r="G250" s="18" t="str">
        <f t="shared" si="1"/>
        <v>Не известно</v>
      </c>
      <c r="H250" s="13">
        <f t="shared" si="2"/>
        <v>0</v>
      </c>
      <c r="I250" s="18">
        <f t="shared" si="3"/>
        <v>0</v>
      </c>
      <c r="J250" s="18">
        <f>COUNTIF('Отчеты'!D250:AC250, $J$1)</f>
        <v>0</v>
      </c>
      <c r="K250" s="18">
        <f>COUNTIF('Отчеты'!D250:AC250, $K$1)</f>
        <v>0</v>
      </c>
      <c r="L250" s="18">
        <f>COUNTIF('Отчеты'!D250:AC250, $L$1)</f>
        <v>0</v>
      </c>
      <c r="M250" s="18">
        <f>COUNTIF('Отчеты'!D250:AC250, $M$1)</f>
        <v>0</v>
      </c>
      <c r="N250" s="19"/>
      <c r="O250" s="19"/>
      <c r="P250" s="19"/>
      <c r="Q250" s="19"/>
      <c r="R250" s="19"/>
      <c r="S250" s="19"/>
      <c r="T250" s="19"/>
      <c r="U250" s="19"/>
    </row>
    <row r="251">
      <c r="A251" s="18" t="s">
        <v>859</v>
      </c>
      <c r="B251" s="28" t="s">
        <v>338</v>
      </c>
      <c r="C251" s="29" t="s">
        <v>964</v>
      </c>
      <c r="D251" s="13" t="s">
        <v>965</v>
      </c>
      <c r="E251" s="18" t="s">
        <v>862</v>
      </c>
      <c r="F251" s="13">
        <f>IFERROR(__xludf.DUMMYFUNCTION("IF(A251=""Poslanec"",'Анализ'!$B$2,1)*IF(A251=""Senator"",'Анализ'!$B$3,1)*IF(A251=""Europoslanec"",'Анализ'!$B$4,1)*IF(A251=""Jiny politik"",'Анализ'!$B$5,1)*IF(COUNTIF('Анализ'!$C$6:$I$6, B251) = 0, 'Анализ'!$B$6, 1)*IF(B251=""BEZPP"", 'Анализ'!$B$7, 1)"&amp;"*IF(REGEXMATCH(D251, ""Praha""), 'Анализ'!$B$8, 1)*IF(COUNTIF('Анализ'!$C$9:$D$9, B251) &gt; 0, 'Анализ'!$B$9, 1)*IF(AND(G251=""Не известно"", K251&gt;0),'Анализ'!$B$10,1)*IF(AND(G251=""Не известно"", J251&gt;0, K251=0),'Анализ'!$B$11,1)*IF(AND(G251=""Против попра"&amp;"вки"", L251&gt;1),'Анализ'!$B$12,1)*IF(O251&lt;&gt;"""",'Анализ'!$B$13,1)*IF(P251&lt;&gt;"""",'Анализ'!$B$14,1)*IF(Q251&lt;&gt;"""",'Анализ'!$B$15,1)*IF(R251&lt;&gt;"""",'Анализ'!$B$16,1)*IF(S251&lt;&gt;"""",'Анализ'!$B$17,1)*IF(T251&lt;&gt;"""",'Анализ'!$B$18,1)*IF(U251&lt;&gt;"""",'Анализ'!$B$19,1"&amp;")*IF(COUNTIF(N251:U251, ""MP"") &gt; 0, 'Анализ'!$B$20, 1)*IF(COUNTIF(N251:U251, ""P"") &gt; 0, 'Анализ'!$B$21, 1)"),0.6)</f>
        <v>0.6</v>
      </c>
      <c r="G251" s="18" t="str">
        <f t="shared" si="1"/>
        <v>Не известно</v>
      </c>
      <c r="H251" s="13">
        <f t="shared" si="2"/>
        <v>0</v>
      </c>
      <c r="I251" s="18">
        <f t="shared" si="3"/>
        <v>0</v>
      </c>
      <c r="J251" s="18">
        <f>COUNTIF('Отчеты'!D251:AC251, $J$1)</f>
        <v>0</v>
      </c>
      <c r="K251" s="18">
        <f>COUNTIF('Отчеты'!D251:AC251, $K$1)</f>
        <v>0</v>
      </c>
      <c r="L251" s="18">
        <f>COUNTIF('Отчеты'!D251:AC251, $L$1)</f>
        <v>0</v>
      </c>
      <c r="M251" s="18">
        <f>COUNTIF('Отчеты'!D251:AC251, $M$1)</f>
        <v>0</v>
      </c>
      <c r="N251" s="19"/>
      <c r="O251" s="19"/>
      <c r="P251" s="19"/>
      <c r="Q251" s="19"/>
      <c r="R251" s="19"/>
      <c r="S251" s="19"/>
      <c r="T251" s="19"/>
      <c r="U251" s="19"/>
    </row>
    <row r="252">
      <c r="A252" s="18" t="s">
        <v>859</v>
      </c>
      <c r="B252" s="13" t="s">
        <v>48</v>
      </c>
      <c r="C252" s="29" t="s">
        <v>966</v>
      </c>
      <c r="D252" s="13" t="s">
        <v>967</v>
      </c>
      <c r="E252" s="18" t="s">
        <v>862</v>
      </c>
      <c r="F252" s="13">
        <f>IFERROR(__xludf.DUMMYFUNCTION("IF(A252=""Poslanec"",'Анализ'!$B$2,1)*IF(A252=""Senator"",'Анализ'!$B$3,1)*IF(A252=""Europoslanec"",'Анализ'!$B$4,1)*IF(A252=""Jiny politik"",'Анализ'!$B$5,1)*IF(COUNTIF('Анализ'!$C$6:$I$6, B252) = 0, 'Анализ'!$B$6, 1)*IF(B252=""BEZPP"", 'Анализ'!$B$7, 1)"&amp;"*IF(REGEXMATCH(D252, ""Praha""), 'Анализ'!$B$8, 1)*IF(COUNTIF('Анализ'!$C$9:$D$9, B252) &gt; 0, 'Анализ'!$B$9, 1)*IF(AND(G252=""Не известно"", K252&gt;0),'Анализ'!$B$10,1)*IF(AND(G252=""Не известно"", J252&gt;0, K252=0),'Анализ'!$B$11,1)*IF(AND(G252=""Против попра"&amp;"вки"", L252&gt;1),'Анализ'!$B$12,1)*IF(O252&lt;&gt;"""",'Анализ'!$B$13,1)*IF(P252&lt;&gt;"""",'Анализ'!$B$14,1)*IF(Q252&lt;&gt;"""",'Анализ'!$B$15,1)*IF(R252&lt;&gt;"""",'Анализ'!$B$16,1)*IF(S252&lt;&gt;"""",'Анализ'!$B$17,1)*IF(T252&lt;&gt;"""",'Анализ'!$B$18,1)*IF(U252&lt;&gt;"""",'Анализ'!$B$19,1"&amp;")*IF(COUNTIF(N252:U252, ""MP"") &gt; 0, 'Анализ'!$B$20, 1)*IF(COUNTIF(N252:U252, ""P"") &gt; 0, 'Анализ'!$B$21, 1)"),0.36)</f>
        <v>0.36</v>
      </c>
      <c r="G252" s="18" t="str">
        <f t="shared" si="1"/>
        <v>Не известно</v>
      </c>
      <c r="H252" s="13">
        <f t="shared" si="2"/>
        <v>0</v>
      </c>
      <c r="I252" s="18">
        <f t="shared" si="3"/>
        <v>0</v>
      </c>
      <c r="J252" s="18">
        <f>COUNTIF('Отчеты'!D252:AC252, $J$1)</f>
        <v>0</v>
      </c>
      <c r="K252" s="18">
        <f>COUNTIF('Отчеты'!D252:AC252, $K$1)</f>
        <v>0</v>
      </c>
      <c r="L252" s="18">
        <f>COUNTIF('Отчеты'!D252:AC252, $L$1)</f>
        <v>0</v>
      </c>
      <c r="M252" s="18">
        <f>COUNTIF('Отчеты'!D252:AC252, $M$1)</f>
        <v>0</v>
      </c>
      <c r="N252" s="19"/>
      <c r="O252" s="19"/>
      <c r="P252" s="19"/>
      <c r="Q252" s="19"/>
      <c r="R252" s="19"/>
      <c r="S252" s="19"/>
      <c r="T252" s="19"/>
      <c r="U252" s="19"/>
    </row>
    <row r="253">
      <c r="A253" s="18" t="s">
        <v>859</v>
      </c>
      <c r="B253" s="30" t="s">
        <v>863</v>
      </c>
      <c r="C253" s="29" t="s">
        <v>968</v>
      </c>
      <c r="D253" s="13" t="s">
        <v>969</v>
      </c>
      <c r="E253" s="18" t="s">
        <v>862</v>
      </c>
      <c r="F253" s="13">
        <f>IFERROR(__xludf.DUMMYFUNCTION("IF(A253=""Poslanec"",'Анализ'!$B$2,1)*IF(A253=""Senator"",'Анализ'!$B$3,1)*IF(A253=""Europoslanec"",'Анализ'!$B$4,1)*IF(A253=""Jiny politik"",'Анализ'!$B$5,1)*IF(COUNTIF('Анализ'!$C$6:$I$6, B253) = 0, 'Анализ'!$B$6, 1)*IF(B253=""BEZPP"", 'Анализ'!$B$7, 1)"&amp;"*IF(REGEXMATCH(D253, ""Praha""), 'Анализ'!$B$8, 1)*IF(COUNTIF('Анализ'!$C$9:$D$9, B253) &gt; 0, 'Анализ'!$B$9, 1)*IF(AND(G253=""Не известно"", K253&gt;0),'Анализ'!$B$10,1)*IF(AND(G253=""Не известно"", J253&gt;0, K253=0),'Анализ'!$B$11,1)*IF(AND(G253=""Против попра"&amp;"вки"", L253&gt;1),'Анализ'!$B$12,1)*IF(O253&lt;&gt;"""",'Анализ'!$B$13,1)*IF(P253&lt;&gt;"""",'Анализ'!$B$14,1)*IF(Q253&lt;&gt;"""",'Анализ'!$B$15,1)*IF(R253&lt;&gt;"""",'Анализ'!$B$16,1)*IF(S253&lt;&gt;"""",'Анализ'!$B$17,1)*IF(T253&lt;&gt;"""",'Анализ'!$B$18,1)*IF(U253&lt;&gt;"""",'Анализ'!$B$19,1"&amp;")*IF(COUNTIF(N253:U253, ""MP"") &gt; 0, 'Анализ'!$B$20, 1)*IF(COUNTIF(N253:U253, ""P"") &gt; 0, 'Анализ'!$B$21, 1)"),0.0)</f>
        <v>0</v>
      </c>
      <c r="G253" s="18" t="str">
        <f t="shared" si="1"/>
        <v>Не известно</v>
      </c>
      <c r="H253" s="13">
        <f t="shared" si="2"/>
        <v>0</v>
      </c>
      <c r="I253" s="18">
        <f t="shared" si="3"/>
        <v>0</v>
      </c>
      <c r="J253" s="18">
        <f>COUNTIF('Отчеты'!D253:AC253, $J$1)</f>
        <v>0</v>
      </c>
      <c r="K253" s="18">
        <f>COUNTIF('Отчеты'!D253:AC253, $K$1)</f>
        <v>0</v>
      </c>
      <c r="L253" s="18">
        <f>COUNTIF('Отчеты'!D253:AC253, $L$1)</f>
        <v>0</v>
      </c>
      <c r="M253" s="18">
        <f>COUNTIF('Отчеты'!D253:AC253, $M$1)</f>
        <v>0</v>
      </c>
      <c r="N253" s="19"/>
      <c r="O253" s="19"/>
      <c r="P253" s="19"/>
      <c r="Q253" s="19"/>
      <c r="R253" s="19"/>
      <c r="S253" s="19"/>
      <c r="T253" s="19"/>
      <c r="U253" s="19"/>
    </row>
    <row r="254">
      <c r="A254" s="18" t="s">
        <v>859</v>
      </c>
      <c r="B254" s="30" t="s">
        <v>338</v>
      </c>
      <c r="C254" s="29" t="s">
        <v>970</v>
      </c>
      <c r="D254" s="13" t="s">
        <v>971</v>
      </c>
      <c r="E254" s="18" t="s">
        <v>862</v>
      </c>
      <c r="F254" s="13">
        <f>IFERROR(__xludf.DUMMYFUNCTION("IF(A254=""Poslanec"",'Анализ'!$B$2,1)*IF(A254=""Senator"",'Анализ'!$B$3,1)*IF(A254=""Europoslanec"",'Анализ'!$B$4,1)*IF(A254=""Jiny politik"",'Анализ'!$B$5,1)*IF(COUNTIF('Анализ'!$C$6:$I$6, B254) = 0, 'Анализ'!$B$6, 1)*IF(B254=""BEZPP"", 'Анализ'!$B$7, 1)"&amp;"*IF(REGEXMATCH(D254, ""Praha""), 'Анализ'!$B$8, 1)*IF(COUNTIF('Анализ'!$C$9:$D$9, B254) &gt; 0, 'Анализ'!$B$9, 1)*IF(AND(G254=""Не известно"", K254&gt;0),'Анализ'!$B$10,1)*IF(AND(G254=""Не известно"", J254&gt;0, K254=0),'Анализ'!$B$11,1)*IF(AND(G254=""Против попра"&amp;"вки"", L254&gt;1),'Анализ'!$B$12,1)*IF(O254&lt;&gt;"""",'Анализ'!$B$13,1)*IF(P254&lt;&gt;"""",'Анализ'!$B$14,1)*IF(Q254&lt;&gt;"""",'Анализ'!$B$15,1)*IF(R254&lt;&gt;"""",'Анализ'!$B$16,1)*IF(S254&lt;&gt;"""",'Анализ'!$B$17,1)*IF(T254&lt;&gt;"""",'Анализ'!$B$18,1)*IF(U254&lt;&gt;"""",'Анализ'!$B$19,1"&amp;")*IF(COUNTIF(N254:U254, ""MP"") &gt; 0, 'Анализ'!$B$20, 1)*IF(COUNTIF(N254:U254, ""P"") &gt; 0, 'Анализ'!$B$21, 1)"),0.6)</f>
        <v>0.6</v>
      </c>
      <c r="G254" s="18" t="str">
        <f t="shared" si="1"/>
        <v>Не известно</v>
      </c>
      <c r="H254" s="13">
        <f t="shared" si="2"/>
        <v>0</v>
      </c>
      <c r="I254" s="18">
        <f t="shared" si="3"/>
        <v>0</v>
      </c>
      <c r="J254" s="18">
        <f>COUNTIF('Отчеты'!D254:AC254, $J$1)</f>
        <v>0</v>
      </c>
      <c r="K254" s="18">
        <f>COUNTIF('Отчеты'!D254:AC254, $K$1)</f>
        <v>0</v>
      </c>
      <c r="L254" s="18">
        <f>COUNTIF('Отчеты'!D254:AC254, $L$1)</f>
        <v>0</v>
      </c>
      <c r="M254" s="18">
        <f>COUNTIF('Отчеты'!D254:AC254, $M$1)</f>
        <v>0</v>
      </c>
      <c r="N254" s="19"/>
      <c r="O254" s="19"/>
      <c r="P254" s="19"/>
      <c r="Q254" s="19"/>
      <c r="R254" s="19"/>
      <c r="S254" s="19"/>
      <c r="T254" s="19"/>
      <c r="U254" s="19"/>
    </row>
    <row r="255">
      <c r="A255" s="18" t="s">
        <v>859</v>
      </c>
      <c r="B255" s="30" t="s">
        <v>863</v>
      </c>
      <c r="C255" s="29" t="s">
        <v>972</v>
      </c>
      <c r="D255" s="13" t="s">
        <v>973</v>
      </c>
      <c r="E255" s="18" t="s">
        <v>862</v>
      </c>
      <c r="F255" s="13">
        <f>IFERROR(__xludf.DUMMYFUNCTION("IF(A255=""Poslanec"",'Анализ'!$B$2,1)*IF(A255=""Senator"",'Анализ'!$B$3,1)*IF(A255=""Europoslanec"",'Анализ'!$B$4,1)*IF(A255=""Jiny politik"",'Анализ'!$B$5,1)*IF(COUNTIF('Анализ'!$C$6:$I$6, B255) = 0, 'Анализ'!$B$6, 1)*IF(B255=""BEZPP"", 'Анализ'!$B$7, 1)"&amp;"*IF(REGEXMATCH(D255, ""Praha""), 'Анализ'!$B$8, 1)*IF(COUNTIF('Анализ'!$C$9:$D$9, B255) &gt; 0, 'Анализ'!$B$9, 1)*IF(AND(G255=""Не известно"", K255&gt;0),'Анализ'!$B$10,1)*IF(AND(G255=""Не известно"", J255&gt;0, K255=0),'Анализ'!$B$11,1)*IF(AND(G255=""Против попра"&amp;"вки"", L255&gt;1),'Анализ'!$B$12,1)*IF(O255&lt;&gt;"""",'Анализ'!$B$13,1)*IF(P255&lt;&gt;"""",'Анализ'!$B$14,1)*IF(Q255&lt;&gt;"""",'Анализ'!$B$15,1)*IF(R255&lt;&gt;"""",'Анализ'!$B$16,1)*IF(S255&lt;&gt;"""",'Анализ'!$B$17,1)*IF(T255&lt;&gt;"""",'Анализ'!$B$18,1)*IF(U255&lt;&gt;"""",'Анализ'!$B$19,1"&amp;")*IF(COUNTIF(N255:U255, ""MP"") &gt; 0, 'Анализ'!$B$20, 1)*IF(COUNTIF(N255:U255, ""P"") &gt; 0, 'Анализ'!$B$21, 1)"),0.0)</f>
        <v>0</v>
      </c>
      <c r="G255" s="18" t="str">
        <f t="shared" si="1"/>
        <v>Не известно</v>
      </c>
      <c r="H255" s="13">
        <f t="shared" si="2"/>
        <v>0</v>
      </c>
      <c r="I255" s="18">
        <f t="shared" si="3"/>
        <v>0</v>
      </c>
      <c r="J255" s="18">
        <f>COUNTIF('Отчеты'!D255:AC255, $J$1)</f>
        <v>0</v>
      </c>
      <c r="K255" s="18">
        <f>COUNTIF('Отчеты'!D255:AC255, $K$1)</f>
        <v>0</v>
      </c>
      <c r="L255" s="18">
        <f>COUNTIF('Отчеты'!D255:AC255, $L$1)</f>
        <v>0</v>
      </c>
      <c r="M255" s="18">
        <f>COUNTIF('Отчеты'!D255:AC255, $M$1)</f>
        <v>0</v>
      </c>
      <c r="N255" s="19"/>
      <c r="O255" s="19"/>
      <c r="P255" s="19"/>
      <c r="Q255" s="19"/>
      <c r="R255" s="19"/>
      <c r="S255" s="19"/>
      <c r="T255" s="19"/>
      <c r="U255" s="19"/>
    </row>
    <row r="256">
      <c r="A256" s="18" t="s">
        <v>859</v>
      </c>
      <c r="B256" s="28" t="s">
        <v>863</v>
      </c>
      <c r="C256" s="29" t="s">
        <v>974</v>
      </c>
      <c r="D256" s="13" t="s">
        <v>975</v>
      </c>
      <c r="E256" s="18" t="s">
        <v>862</v>
      </c>
      <c r="F256" s="13">
        <f>IFERROR(__xludf.DUMMYFUNCTION("IF(A256=""Poslanec"",'Анализ'!$B$2,1)*IF(A256=""Senator"",'Анализ'!$B$3,1)*IF(A256=""Europoslanec"",'Анализ'!$B$4,1)*IF(A256=""Jiny politik"",'Анализ'!$B$5,1)*IF(COUNTIF('Анализ'!$C$6:$I$6, B256) = 0, 'Анализ'!$B$6, 1)*IF(B256=""BEZPP"", 'Анализ'!$B$7, 1)"&amp;"*IF(REGEXMATCH(D256, ""Praha""), 'Анализ'!$B$8, 1)*IF(COUNTIF('Анализ'!$C$9:$D$9, B256) &gt; 0, 'Анализ'!$B$9, 1)*IF(AND(G256=""Не известно"", K256&gt;0),'Анализ'!$B$10,1)*IF(AND(G256=""Не известно"", J256&gt;0, K256=0),'Анализ'!$B$11,1)*IF(AND(G256=""Против попра"&amp;"вки"", L256&gt;1),'Анализ'!$B$12,1)*IF(O256&lt;&gt;"""",'Анализ'!$B$13,1)*IF(P256&lt;&gt;"""",'Анализ'!$B$14,1)*IF(Q256&lt;&gt;"""",'Анализ'!$B$15,1)*IF(R256&lt;&gt;"""",'Анализ'!$B$16,1)*IF(S256&lt;&gt;"""",'Анализ'!$B$17,1)*IF(T256&lt;&gt;"""",'Анализ'!$B$18,1)*IF(U256&lt;&gt;"""",'Анализ'!$B$19,1"&amp;")*IF(COUNTIF(N256:U256, ""MP"") &gt; 0, 'Анализ'!$B$20, 1)*IF(COUNTIF(N256:U256, ""P"") &gt; 0, 'Анализ'!$B$21, 1)"),0.0)</f>
        <v>0</v>
      </c>
      <c r="G256" s="18" t="str">
        <f t="shared" si="1"/>
        <v>Не известно</v>
      </c>
      <c r="H256" s="13">
        <f t="shared" si="2"/>
        <v>0</v>
      </c>
      <c r="I256" s="18">
        <f t="shared" si="3"/>
        <v>0</v>
      </c>
      <c r="J256" s="18">
        <f>COUNTIF('Отчеты'!D256:AC256, $J$1)</f>
        <v>0</v>
      </c>
      <c r="K256" s="18">
        <f>COUNTIF('Отчеты'!D256:AC256, $K$1)</f>
        <v>0</v>
      </c>
      <c r="L256" s="18">
        <f>COUNTIF('Отчеты'!D256:AC256, $L$1)</f>
        <v>0</v>
      </c>
      <c r="M256" s="18">
        <f>COUNTIF('Отчеты'!D256:AC256, $M$1)</f>
        <v>0</v>
      </c>
      <c r="N256" s="19"/>
      <c r="O256" s="19"/>
      <c r="P256" s="19"/>
      <c r="Q256" s="19"/>
      <c r="R256" s="19"/>
      <c r="S256" s="19"/>
      <c r="T256" s="19"/>
      <c r="U256" s="19"/>
    </row>
    <row r="257">
      <c r="A257" s="18" t="s">
        <v>859</v>
      </c>
      <c r="B257" s="30" t="s">
        <v>338</v>
      </c>
      <c r="C257" s="29" t="s">
        <v>976</v>
      </c>
      <c r="D257" s="13" t="s">
        <v>977</v>
      </c>
      <c r="E257" s="18" t="s">
        <v>862</v>
      </c>
      <c r="F257" s="13">
        <f>IFERROR(__xludf.DUMMYFUNCTION("IF(A257=""Poslanec"",'Анализ'!$B$2,1)*IF(A257=""Senator"",'Анализ'!$B$3,1)*IF(A257=""Europoslanec"",'Анализ'!$B$4,1)*IF(A257=""Jiny politik"",'Анализ'!$B$5,1)*IF(COUNTIF('Анализ'!$C$6:$I$6, B257) = 0, 'Анализ'!$B$6, 1)*IF(B257=""BEZPP"", 'Анализ'!$B$7, 1)"&amp;"*IF(REGEXMATCH(D257, ""Praha""), 'Анализ'!$B$8, 1)*IF(COUNTIF('Анализ'!$C$9:$D$9, B257) &gt; 0, 'Анализ'!$B$9, 1)*IF(AND(G257=""Не известно"", K257&gt;0),'Анализ'!$B$10,1)*IF(AND(G257=""Не известно"", J257&gt;0, K257=0),'Анализ'!$B$11,1)*IF(AND(G257=""Против попра"&amp;"вки"", L257&gt;1),'Анализ'!$B$12,1)*IF(O257&lt;&gt;"""",'Анализ'!$B$13,1)*IF(P257&lt;&gt;"""",'Анализ'!$B$14,1)*IF(Q257&lt;&gt;"""",'Анализ'!$B$15,1)*IF(R257&lt;&gt;"""",'Анализ'!$B$16,1)*IF(S257&lt;&gt;"""",'Анализ'!$B$17,1)*IF(T257&lt;&gt;"""",'Анализ'!$B$18,1)*IF(U257&lt;&gt;"""",'Анализ'!$B$19,1"&amp;")*IF(COUNTIF(N257:U257, ""MP"") &gt; 0, 'Анализ'!$B$20, 1)*IF(COUNTIF(N257:U257, ""P"") &gt; 0, 'Анализ'!$B$21, 1)"),0.6)</f>
        <v>0.6</v>
      </c>
      <c r="G257" s="18" t="str">
        <f t="shared" si="1"/>
        <v>Не известно</v>
      </c>
      <c r="H257" s="13">
        <f t="shared" si="2"/>
        <v>0</v>
      </c>
      <c r="I257" s="18">
        <f t="shared" si="3"/>
        <v>0</v>
      </c>
      <c r="J257" s="18">
        <f>COUNTIF('Отчеты'!D257:AC257, $J$1)</f>
        <v>0</v>
      </c>
      <c r="K257" s="18">
        <f>COUNTIF('Отчеты'!D257:AC257, $K$1)</f>
        <v>0</v>
      </c>
      <c r="L257" s="18">
        <f>COUNTIF('Отчеты'!D257:AC257, $L$1)</f>
        <v>0</v>
      </c>
      <c r="M257" s="18">
        <f>COUNTIF('Отчеты'!D257:AC257, $M$1)</f>
        <v>0</v>
      </c>
      <c r="N257" s="19"/>
      <c r="O257" s="19"/>
      <c r="P257" s="19"/>
      <c r="Q257" s="19"/>
      <c r="R257" s="19"/>
      <c r="S257" s="19"/>
      <c r="T257" s="19"/>
      <c r="U257" s="19"/>
    </row>
    <row r="258">
      <c r="A258" s="18" t="s">
        <v>859</v>
      </c>
      <c r="B258" s="13" t="s">
        <v>48</v>
      </c>
      <c r="C258" s="29" t="s">
        <v>978</v>
      </c>
      <c r="D258" s="13" t="s">
        <v>979</v>
      </c>
      <c r="E258" s="18" t="s">
        <v>862</v>
      </c>
      <c r="F258" s="13">
        <f>IFERROR(__xludf.DUMMYFUNCTION("IF(A258=""Poslanec"",'Анализ'!$B$2,1)*IF(A258=""Senator"",'Анализ'!$B$3,1)*IF(A258=""Europoslanec"",'Анализ'!$B$4,1)*IF(A258=""Jiny politik"",'Анализ'!$B$5,1)*IF(COUNTIF('Анализ'!$C$6:$I$6, B258) = 0, 'Анализ'!$B$6, 1)*IF(B258=""BEZPP"", 'Анализ'!$B$7, 1)"&amp;"*IF(REGEXMATCH(D258, ""Praha""), 'Анализ'!$B$8, 1)*IF(COUNTIF('Анализ'!$C$9:$D$9, B258) &gt; 0, 'Анализ'!$B$9, 1)*IF(AND(G258=""Не известно"", K258&gt;0),'Анализ'!$B$10,1)*IF(AND(G258=""Не известно"", J258&gt;0, K258=0),'Анализ'!$B$11,1)*IF(AND(G258=""Против попра"&amp;"вки"", L258&gt;1),'Анализ'!$B$12,1)*IF(O258&lt;&gt;"""",'Анализ'!$B$13,1)*IF(P258&lt;&gt;"""",'Анализ'!$B$14,1)*IF(Q258&lt;&gt;"""",'Анализ'!$B$15,1)*IF(R258&lt;&gt;"""",'Анализ'!$B$16,1)*IF(S258&lt;&gt;"""",'Анализ'!$B$17,1)*IF(T258&lt;&gt;"""",'Анализ'!$B$18,1)*IF(U258&lt;&gt;"""",'Анализ'!$B$19,1"&amp;")*IF(COUNTIF(N258:U258, ""MP"") &gt; 0, 'Анализ'!$B$20, 1)*IF(COUNTIF(N258:U258, ""P"") &gt; 0, 'Анализ'!$B$21, 1)"),0.36)</f>
        <v>0.36</v>
      </c>
      <c r="G258" s="18" t="str">
        <f t="shared" si="1"/>
        <v>Не известно</v>
      </c>
      <c r="H258" s="13">
        <f t="shared" si="2"/>
        <v>0</v>
      </c>
      <c r="I258" s="18">
        <f t="shared" si="3"/>
        <v>0</v>
      </c>
      <c r="J258" s="18">
        <f>COUNTIF('Отчеты'!D258:AC258, $J$1)</f>
        <v>0</v>
      </c>
      <c r="K258" s="18">
        <f>COUNTIF('Отчеты'!D258:AC258, $K$1)</f>
        <v>0</v>
      </c>
      <c r="L258" s="18">
        <f>COUNTIF('Отчеты'!D258:AC258, $L$1)</f>
        <v>0</v>
      </c>
      <c r="M258" s="18">
        <f>COUNTIF('Отчеты'!D258:AC258, $M$1)</f>
        <v>0</v>
      </c>
      <c r="N258" s="19"/>
      <c r="O258" s="19"/>
      <c r="P258" s="19"/>
      <c r="Q258" s="19"/>
      <c r="R258" s="19"/>
      <c r="S258" s="19"/>
      <c r="T258" s="19"/>
      <c r="U258" s="19"/>
    </row>
    <row r="259">
      <c r="A259" s="18" t="s">
        <v>859</v>
      </c>
      <c r="B259" s="30" t="s">
        <v>863</v>
      </c>
      <c r="C259" s="29" t="s">
        <v>980</v>
      </c>
      <c r="D259" s="13" t="s">
        <v>981</v>
      </c>
      <c r="E259" s="18" t="s">
        <v>862</v>
      </c>
      <c r="F259" s="13">
        <f>IFERROR(__xludf.DUMMYFUNCTION("IF(A259=""Poslanec"",'Анализ'!$B$2,1)*IF(A259=""Senator"",'Анализ'!$B$3,1)*IF(A259=""Europoslanec"",'Анализ'!$B$4,1)*IF(A259=""Jiny politik"",'Анализ'!$B$5,1)*IF(COUNTIF('Анализ'!$C$6:$I$6, B259) = 0, 'Анализ'!$B$6, 1)*IF(B259=""BEZPP"", 'Анализ'!$B$7, 1)"&amp;"*IF(REGEXMATCH(D259, ""Praha""), 'Анализ'!$B$8, 1)*IF(COUNTIF('Анализ'!$C$9:$D$9, B259) &gt; 0, 'Анализ'!$B$9, 1)*IF(AND(G259=""Не известно"", K259&gt;0),'Анализ'!$B$10,1)*IF(AND(G259=""Не известно"", J259&gt;0, K259=0),'Анализ'!$B$11,1)*IF(AND(G259=""Против попра"&amp;"вки"", L259&gt;1),'Анализ'!$B$12,1)*IF(O259&lt;&gt;"""",'Анализ'!$B$13,1)*IF(P259&lt;&gt;"""",'Анализ'!$B$14,1)*IF(Q259&lt;&gt;"""",'Анализ'!$B$15,1)*IF(R259&lt;&gt;"""",'Анализ'!$B$16,1)*IF(S259&lt;&gt;"""",'Анализ'!$B$17,1)*IF(T259&lt;&gt;"""",'Анализ'!$B$18,1)*IF(U259&lt;&gt;"""",'Анализ'!$B$19,1"&amp;")*IF(COUNTIF(N259:U259, ""MP"") &gt; 0, 'Анализ'!$B$20, 1)*IF(COUNTIF(N259:U259, ""P"") &gt; 0, 'Анализ'!$B$21, 1)"),0.0)</f>
        <v>0</v>
      </c>
      <c r="G259" s="18" t="str">
        <f t="shared" si="1"/>
        <v>Не известно</v>
      </c>
      <c r="H259" s="13">
        <f t="shared" si="2"/>
        <v>0</v>
      </c>
      <c r="I259" s="18">
        <f t="shared" si="3"/>
        <v>0</v>
      </c>
      <c r="J259" s="18">
        <f>COUNTIF('Отчеты'!D259:AC259, $J$1)</f>
        <v>0</v>
      </c>
      <c r="K259" s="18">
        <f>COUNTIF('Отчеты'!D259:AC259, $K$1)</f>
        <v>0</v>
      </c>
      <c r="L259" s="18">
        <f>COUNTIF('Отчеты'!D259:AC259, $L$1)</f>
        <v>0</v>
      </c>
      <c r="M259" s="18">
        <f>COUNTIF('Отчеты'!D259:AC259, $M$1)</f>
        <v>0</v>
      </c>
      <c r="N259" s="19"/>
      <c r="O259" s="19"/>
      <c r="P259" s="19"/>
      <c r="Q259" s="19"/>
      <c r="R259" s="19"/>
      <c r="S259" s="19"/>
      <c r="T259" s="19"/>
      <c r="U259" s="19"/>
    </row>
    <row r="260">
      <c r="A260" s="18" t="s">
        <v>859</v>
      </c>
      <c r="B260" s="30" t="s">
        <v>669</v>
      </c>
      <c r="C260" s="29" t="s">
        <v>982</v>
      </c>
      <c r="D260" s="13" t="s">
        <v>983</v>
      </c>
      <c r="E260" s="18" t="s">
        <v>862</v>
      </c>
      <c r="F260" s="13">
        <f>IFERROR(__xludf.DUMMYFUNCTION("IF(A260=""Poslanec"",'Анализ'!$B$2,1)*IF(A260=""Senator"",'Анализ'!$B$3,1)*IF(A260=""Europoslanec"",'Анализ'!$B$4,1)*IF(A260=""Jiny politik"",'Анализ'!$B$5,1)*IF(COUNTIF('Анализ'!$C$6:$I$6, B260) = 0, 'Анализ'!$B$6, 1)*IF(B260=""BEZPP"", 'Анализ'!$B$7, 1)"&amp;"*IF(REGEXMATCH(D260, ""Praha""), 'Анализ'!$B$8, 1)*IF(COUNTIF('Анализ'!$C$9:$D$9, B260) &gt; 0, 'Анализ'!$B$9, 1)*IF(AND(G260=""Не известно"", K260&gt;0),'Анализ'!$B$10,1)*IF(AND(G260=""Не известно"", J260&gt;0, K260=0),'Анализ'!$B$11,1)*IF(AND(G260=""Против попра"&amp;"вки"", L260&gt;1),'Анализ'!$B$12,1)*IF(O260&lt;&gt;"""",'Анализ'!$B$13,1)*IF(P260&lt;&gt;"""",'Анализ'!$B$14,1)*IF(Q260&lt;&gt;"""",'Анализ'!$B$15,1)*IF(R260&lt;&gt;"""",'Анализ'!$B$16,1)*IF(S260&lt;&gt;"""",'Анализ'!$B$17,1)*IF(T260&lt;&gt;"""",'Анализ'!$B$18,1)*IF(U260&lt;&gt;"""",'Анализ'!$B$19,1"&amp;")*IF(COUNTIF(N260:U260, ""MP"") &gt; 0, 'Анализ'!$B$20, 1)*IF(COUNTIF(N260:U260, ""P"") &gt; 0, 'Анализ'!$B$21, 1)"),0.8999999999999999)</f>
        <v>0.9</v>
      </c>
      <c r="G260" s="18" t="str">
        <f t="shared" si="1"/>
        <v>Не известно</v>
      </c>
      <c r="H260" s="13">
        <f t="shared" si="2"/>
        <v>0</v>
      </c>
      <c r="I260" s="18">
        <f t="shared" si="3"/>
        <v>0</v>
      </c>
      <c r="J260" s="18">
        <f>COUNTIF('Отчеты'!D260:AC260, $J$1)</f>
        <v>0</v>
      </c>
      <c r="K260" s="18">
        <f>COUNTIF('Отчеты'!D260:AC260, $K$1)</f>
        <v>0</v>
      </c>
      <c r="L260" s="18">
        <f>COUNTIF('Отчеты'!D260:AC260, $L$1)</f>
        <v>0</v>
      </c>
      <c r="M260" s="18">
        <f>COUNTIF('Отчеты'!D260:AC260, $M$1)</f>
        <v>0</v>
      </c>
      <c r="N260" s="19"/>
      <c r="O260" s="19"/>
      <c r="P260" s="19"/>
      <c r="Q260" s="19"/>
      <c r="R260" s="19"/>
      <c r="S260" s="19"/>
      <c r="T260" s="19"/>
      <c r="U260" s="19"/>
    </row>
    <row r="261">
      <c r="A261" s="18" t="s">
        <v>859</v>
      </c>
      <c r="B261" s="28" t="s">
        <v>431</v>
      </c>
      <c r="C261" s="29" t="s">
        <v>984</v>
      </c>
      <c r="D261" s="13" t="s">
        <v>985</v>
      </c>
      <c r="E261" s="18" t="s">
        <v>862</v>
      </c>
      <c r="F261" s="13">
        <f>IFERROR(__xludf.DUMMYFUNCTION("IF(A261=""Poslanec"",'Анализ'!$B$2,1)*IF(A261=""Senator"",'Анализ'!$B$3,1)*IF(A261=""Europoslanec"",'Анализ'!$B$4,1)*IF(A261=""Jiny politik"",'Анализ'!$B$5,1)*IF(COUNTIF('Анализ'!$C$6:$I$6, B261) = 0, 'Анализ'!$B$6, 1)*IF(B261=""BEZPP"", 'Анализ'!$B$7, 1)"&amp;"*IF(REGEXMATCH(D261, ""Praha""), 'Анализ'!$B$8, 1)*IF(COUNTIF('Анализ'!$C$9:$D$9, B261) &gt; 0, 'Анализ'!$B$9, 1)*IF(AND(G261=""Не известно"", K261&gt;0),'Анализ'!$B$10,1)*IF(AND(G261=""Не известно"", J261&gt;0, K261=0),'Анализ'!$B$11,1)*IF(AND(G261=""Против попра"&amp;"вки"", L261&gt;1),'Анализ'!$B$12,1)*IF(O261&lt;&gt;"""",'Анализ'!$B$13,1)*IF(P261&lt;&gt;"""",'Анализ'!$B$14,1)*IF(Q261&lt;&gt;"""",'Анализ'!$B$15,1)*IF(R261&lt;&gt;"""",'Анализ'!$B$16,1)*IF(S261&lt;&gt;"""",'Анализ'!$B$17,1)*IF(T261&lt;&gt;"""",'Анализ'!$B$18,1)*IF(U261&lt;&gt;"""",'Анализ'!$B$19,1"&amp;")*IF(COUNTIF(N261:U261, ""MP"") &gt; 0, 'Анализ'!$B$20, 1)*IF(COUNTIF(N261:U261, ""P"") &gt; 0, 'Анализ'!$B$21, 1)"),0.6)</f>
        <v>0.6</v>
      </c>
      <c r="G261" s="18" t="str">
        <f t="shared" si="1"/>
        <v>Не известно</v>
      </c>
      <c r="H261" s="13">
        <f t="shared" si="2"/>
        <v>0</v>
      </c>
      <c r="I261" s="18">
        <f t="shared" si="3"/>
        <v>0</v>
      </c>
      <c r="J261" s="18">
        <f>COUNTIF('Отчеты'!D261:AC261, $J$1)</f>
        <v>0</v>
      </c>
      <c r="K261" s="18">
        <f>COUNTIF('Отчеты'!D261:AC261, $K$1)</f>
        <v>0</v>
      </c>
      <c r="L261" s="18">
        <f>COUNTIF('Отчеты'!D261:AC261, $L$1)</f>
        <v>0</v>
      </c>
      <c r="M261" s="18">
        <f>COUNTIF('Отчеты'!D261:AC261, $M$1)</f>
        <v>0</v>
      </c>
      <c r="N261" s="19"/>
      <c r="O261" s="19"/>
      <c r="P261" s="19"/>
      <c r="Q261" s="19"/>
      <c r="R261" s="19"/>
      <c r="S261" s="19"/>
      <c r="T261" s="19"/>
      <c r="U261" s="19"/>
    </row>
    <row r="262">
      <c r="A262" s="18" t="s">
        <v>859</v>
      </c>
      <c r="B262" s="30" t="s">
        <v>863</v>
      </c>
      <c r="C262" s="29" t="s">
        <v>986</v>
      </c>
      <c r="D262" s="13" t="s">
        <v>987</v>
      </c>
      <c r="E262" s="18" t="s">
        <v>862</v>
      </c>
      <c r="F262" s="13">
        <f>IFERROR(__xludf.DUMMYFUNCTION("IF(A262=""Poslanec"",'Анализ'!$B$2,1)*IF(A262=""Senator"",'Анализ'!$B$3,1)*IF(A262=""Europoslanec"",'Анализ'!$B$4,1)*IF(A262=""Jiny politik"",'Анализ'!$B$5,1)*IF(COUNTIF('Анализ'!$C$6:$I$6, B262) = 0, 'Анализ'!$B$6, 1)*IF(B262=""BEZPP"", 'Анализ'!$B$7, 1)"&amp;"*IF(REGEXMATCH(D262, ""Praha""), 'Анализ'!$B$8, 1)*IF(COUNTIF('Анализ'!$C$9:$D$9, B262) &gt; 0, 'Анализ'!$B$9, 1)*IF(AND(G262=""Не известно"", K262&gt;0),'Анализ'!$B$10,1)*IF(AND(G262=""Не известно"", J262&gt;0, K262=0),'Анализ'!$B$11,1)*IF(AND(G262=""Против попра"&amp;"вки"", L262&gt;1),'Анализ'!$B$12,1)*IF(O262&lt;&gt;"""",'Анализ'!$B$13,1)*IF(P262&lt;&gt;"""",'Анализ'!$B$14,1)*IF(Q262&lt;&gt;"""",'Анализ'!$B$15,1)*IF(R262&lt;&gt;"""",'Анализ'!$B$16,1)*IF(S262&lt;&gt;"""",'Анализ'!$B$17,1)*IF(T262&lt;&gt;"""",'Анализ'!$B$18,1)*IF(U262&lt;&gt;"""",'Анализ'!$B$19,1"&amp;")*IF(COUNTIF(N262:U262, ""MP"") &gt; 0, 'Анализ'!$B$20, 1)*IF(COUNTIF(N262:U262, ""P"") &gt; 0, 'Анализ'!$B$21, 1)"),0.0)</f>
        <v>0</v>
      </c>
      <c r="G262" s="18" t="str">
        <f t="shared" si="1"/>
        <v>Не известно</v>
      </c>
      <c r="H262" s="13">
        <f t="shared" si="2"/>
        <v>0</v>
      </c>
      <c r="I262" s="18">
        <f t="shared" si="3"/>
        <v>0</v>
      </c>
      <c r="J262" s="18">
        <f>COUNTIF('Отчеты'!D262:AC262, $J$1)</f>
        <v>0</v>
      </c>
      <c r="K262" s="18">
        <f>COUNTIF('Отчеты'!D262:AC262, $K$1)</f>
        <v>0</v>
      </c>
      <c r="L262" s="18">
        <f>COUNTIF('Отчеты'!D262:AC262, $L$1)</f>
        <v>0</v>
      </c>
      <c r="M262" s="18">
        <f>COUNTIF('Отчеты'!D262:AC262, $M$1)</f>
        <v>0</v>
      </c>
      <c r="N262" s="19"/>
      <c r="O262" s="19"/>
      <c r="P262" s="19"/>
      <c r="Q262" s="19"/>
      <c r="R262" s="19"/>
      <c r="S262" s="19"/>
      <c r="T262" s="19"/>
      <c r="U262" s="19"/>
    </row>
    <row r="263">
      <c r="A263" s="18" t="s">
        <v>859</v>
      </c>
      <c r="B263" s="28" t="s">
        <v>431</v>
      </c>
      <c r="C263" s="29" t="s">
        <v>988</v>
      </c>
      <c r="D263" s="13" t="s">
        <v>989</v>
      </c>
      <c r="E263" s="18" t="s">
        <v>862</v>
      </c>
      <c r="F263" s="13">
        <f>IFERROR(__xludf.DUMMYFUNCTION("IF(A263=""Poslanec"",'Анализ'!$B$2,1)*IF(A263=""Senator"",'Анализ'!$B$3,1)*IF(A263=""Europoslanec"",'Анализ'!$B$4,1)*IF(A263=""Jiny politik"",'Анализ'!$B$5,1)*IF(COUNTIF('Анализ'!$C$6:$I$6, B263) = 0, 'Анализ'!$B$6, 1)*IF(B263=""BEZPP"", 'Анализ'!$B$7, 1)"&amp;"*IF(REGEXMATCH(D263, ""Praha""), 'Анализ'!$B$8, 1)*IF(COUNTIF('Анализ'!$C$9:$D$9, B263) &gt; 0, 'Анализ'!$B$9, 1)*IF(AND(G263=""Не известно"", K263&gt;0),'Анализ'!$B$10,1)*IF(AND(G263=""Не известно"", J263&gt;0, K263=0),'Анализ'!$B$11,1)*IF(AND(G263=""Против попра"&amp;"вки"", L263&gt;1),'Анализ'!$B$12,1)*IF(O263&lt;&gt;"""",'Анализ'!$B$13,1)*IF(P263&lt;&gt;"""",'Анализ'!$B$14,1)*IF(Q263&lt;&gt;"""",'Анализ'!$B$15,1)*IF(R263&lt;&gt;"""",'Анализ'!$B$16,1)*IF(S263&lt;&gt;"""",'Анализ'!$B$17,1)*IF(T263&lt;&gt;"""",'Анализ'!$B$18,1)*IF(U263&lt;&gt;"""",'Анализ'!$B$19,1"&amp;")*IF(COUNTIF(N263:U263, ""MP"") &gt; 0, 'Анализ'!$B$20, 1)*IF(COUNTIF(N263:U263, ""P"") &gt; 0, 'Анализ'!$B$21, 1)"),0.6)</f>
        <v>0.6</v>
      </c>
      <c r="G263" s="18" t="str">
        <f t="shared" si="1"/>
        <v>Не известно</v>
      </c>
      <c r="H263" s="13">
        <f t="shared" si="2"/>
        <v>0</v>
      </c>
      <c r="I263" s="18">
        <f t="shared" si="3"/>
        <v>0</v>
      </c>
      <c r="J263" s="18">
        <f>COUNTIF('Отчеты'!D263:AC263, $J$1)</f>
        <v>0</v>
      </c>
      <c r="K263" s="18">
        <f>COUNTIF('Отчеты'!D263:AC263, $K$1)</f>
        <v>0</v>
      </c>
      <c r="L263" s="18">
        <f>COUNTIF('Отчеты'!D263:AC263, $L$1)</f>
        <v>0</v>
      </c>
      <c r="M263" s="18">
        <f>COUNTIF('Отчеты'!D263:AC263, $M$1)</f>
        <v>0</v>
      </c>
      <c r="N263" s="19"/>
      <c r="O263" s="19"/>
      <c r="P263" s="19"/>
      <c r="Q263" s="19"/>
      <c r="R263" s="19"/>
      <c r="S263" s="19"/>
      <c r="T263" s="19"/>
      <c r="U263" s="19"/>
    </row>
    <row r="264">
      <c r="A264" s="18" t="s">
        <v>859</v>
      </c>
      <c r="B264" s="31" t="s">
        <v>863</v>
      </c>
      <c r="C264" s="29" t="s">
        <v>990</v>
      </c>
      <c r="D264" s="13" t="s">
        <v>991</v>
      </c>
      <c r="E264" s="18" t="s">
        <v>862</v>
      </c>
      <c r="F264" s="13">
        <f>IFERROR(__xludf.DUMMYFUNCTION("IF(A264=""Poslanec"",'Анализ'!$B$2,1)*IF(A264=""Senator"",'Анализ'!$B$3,1)*IF(A264=""Europoslanec"",'Анализ'!$B$4,1)*IF(A264=""Jiny politik"",'Анализ'!$B$5,1)*IF(COUNTIF('Анализ'!$C$6:$I$6, B264) = 0, 'Анализ'!$B$6, 1)*IF(B264=""BEZPP"", 'Анализ'!$B$7, 1)"&amp;"*IF(REGEXMATCH(D264, ""Praha""), 'Анализ'!$B$8, 1)*IF(COUNTIF('Анализ'!$C$9:$D$9, B264) &gt; 0, 'Анализ'!$B$9, 1)*IF(AND(G264=""Не известно"", K264&gt;0),'Анализ'!$B$10,1)*IF(AND(G264=""Не известно"", J264&gt;0, K264=0),'Анализ'!$B$11,1)*IF(AND(G264=""Против попра"&amp;"вки"", L264&gt;1),'Анализ'!$B$12,1)*IF(O264&lt;&gt;"""",'Анализ'!$B$13,1)*IF(P264&lt;&gt;"""",'Анализ'!$B$14,1)*IF(Q264&lt;&gt;"""",'Анализ'!$B$15,1)*IF(R264&lt;&gt;"""",'Анализ'!$B$16,1)*IF(S264&lt;&gt;"""",'Анализ'!$B$17,1)*IF(T264&lt;&gt;"""",'Анализ'!$B$18,1)*IF(U264&lt;&gt;"""",'Анализ'!$B$19,1"&amp;")*IF(COUNTIF(N264:U264, ""MP"") &gt; 0, 'Анализ'!$B$20, 1)*IF(COUNTIF(N264:U264, ""P"") &gt; 0, 'Анализ'!$B$21, 1)"),0.0)</f>
        <v>0</v>
      </c>
      <c r="G264" s="18" t="str">
        <f t="shared" si="1"/>
        <v>Не известно</v>
      </c>
      <c r="H264" s="13">
        <f t="shared" si="2"/>
        <v>0</v>
      </c>
      <c r="I264" s="18">
        <f t="shared" si="3"/>
        <v>0</v>
      </c>
      <c r="J264" s="18">
        <f>COUNTIF('Отчеты'!D264:AC264, $J$1)</f>
        <v>0</v>
      </c>
      <c r="K264" s="18">
        <f>COUNTIF('Отчеты'!D264:AC264, $K$1)</f>
        <v>0</v>
      </c>
      <c r="L264" s="18">
        <f>COUNTIF('Отчеты'!D264:AC264, $L$1)</f>
        <v>0</v>
      </c>
      <c r="M264" s="18">
        <f>COUNTIF('Отчеты'!D264:AC264, $M$1)</f>
        <v>0</v>
      </c>
      <c r="N264" s="19"/>
      <c r="O264" s="19"/>
      <c r="P264" s="19"/>
      <c r="Q264" s="19"/>
      <c r="R264" s="19"/>
      <c r="S264" s="19"/>
      <c r="T264" s="19"/>
      <c r="U264" s="19"/>
    </row>
    <row r="265">
      <c r="A265" s="18" t="s">
        <v>859</v>
      </c>
      <c r="B265" s="28" t="s">
        <v>863</v>
      </c>
      <c r="C265" s="29" t="s">
        <v>992</v>
      </c>
      <c r="D265" s="13" t="s">
        <v>993</v>
      </c>
      <c r="E265" s="18" t="s">
        <v>862</v>
      </c>
      <c r="F265" s="13">
        <f>IFERROR(__xludf.DUMMYFUNCTION("IF(A265=""Poslanec"",'Анализ'!$B$2,1)*IF(A265=""Senator"",'Анализ'!$B$3,1)*IF(A265=""Europoslanec"",'Анализ'!$B$4,1)*IF(A265=""Jiny politik"",'Анализ'!$B$5,1)*IF(COUNTIF('Анализ'!$C$6:$I$6, B265) = 0, 'Анализ'!$B$6, 1)*IF(B265=""BEZPP"", 'Анализ'!$B$7, 1)"&amp;"*IF(REGEXMATCH(D265, ""Praha""), 'Анализ'!$B$8, 1)*IF(COUNTIF('Анализ'!$C$9:$D$9, B265) &gt; 0, 'Анализ'!$B$9, 1)*IF(AND(G265=""Не известно"", K265&gt;0),'Анализ'!$B$10,1)*IF(AND(G265=""Не известно"", J265&gt;0, K265=0),'Анализ'!$B$11,1)*IF(AND(G265=""Против попра"&amp;"вки"", L265&gt;1),'Анализ'!$B$12,1)*IF(O265&lt;&gt;"""",'Анализ'!$B$13,1)*IF(P265&lt;&gt;"""",'Анализ'!$B$14,1)*IF(Q265&lt;&gt;"""",'Анализ'!$B$15,1)*IF(R265&lt;&gt;"""",'Анализ'!$B$16,1)*IF(S265&lt;&gt;"""",'Анализ'!$B$17,1)*IF(T265&lt;&gt;"""",'Анализ'!$B$18,1)*IF(U265&lt;&gt;"""",'Анализ'!$B$19,1"&amp;")*IF(COUNTIF(N265:U265, ""MP"") &gt; 0, 'Анализ'!$B$20, 1)*IF(COUNTIF(N265:U265, ""P"") &gt; 0, 'Анализ'!$B$21, 1)"),0.0)</f>
        <v>0</v>
      </c>
      <c r="G265" s="18" t="str">
        <f t="shared" si="1"/>
        <v>Не известно</v>
      </c>
      <c r="H265" s="13">
        <f t="shared" si="2"/>
        <v>0</v>
      </c>
      <c r="I265" s="18">
        <f t="shared" si="3"/>
        <v>0</v>
      </c>
      <c r="J265" s="18">
        <f>COUNTIF('Отчеты'!D265:AC265, $J$1)</f>
        <v>0</v>
      </c>
      <c r="K265" s="18">
        <f>COUNTIF('Отчеты'!D265:AC265, $K$1)</f>
        <v>0</v>
      </c>
      <c r="L265" s="18">
        <f>COUNTIF('Отчеты'!D265:AC265, $L$1)</f>
        <v>0</v>
      </c>
      <c r="M265" s="18">
        <f>COUNTIF('Отчеты'!D265:AC265, $M$1)</f>
        <v>0</v>
      </c>
      <c r="N265" s="19"/>
      <c r="O265" s="19"/>
      <c r="P265" s="19"/>
      <c r="Q265" s="19"/>
      <c r="R265" s="19"/>
      <c r="S265" s="19"/>
      <c r="T265" s="19"/>
      <c r="U265" s="19"/>
    </row>
    <row r="266">
      <c r="A266" s="18" t="s">
        <v>859</v>
      </c>
      <c r="B266" s="30" t="s">
        <v>863</v>
      </c>
      <c r="C266" s="29" t="s">
        <v>994</v>
      </c>
      <c r="D266" s="13" t="s">
        <v>995</v>
      </c>
      <c r="E266" s="18" t="s">
        <v>862</v>
      </c>
      <c r="F266" s="13">
        <f>IFERROR(__xludf.DUMMYFUNCTION("IF(A266=""Poslanec"",'Анализ'!$B$2,1)*IF(A266=""Senator"",'Анализ'!$B$3,1)*IF(A266=""Europoslanec"",'Анализ'!$B$4,1)*IF(A266=""Jiny politik"",'Анализ'!$B$5,1)*IF(COUNTIF('Анализ'!$C$6:$I$6, B266) = 0, 'Анализ'!$B$6, 1)*IF(B266=""BEZPP"", 'Анализ'!$B$7, 1)"&amp;"*IF(REGEXMATCH(D266, ""Praha""), 'Анализ'!$B$8, 1)*IF(COUNTIF('Анализ'!$C$9:$D$9, B266) &gt; 0, 'Анализ'!$B$9, 1)*IF(AND(G266=""Не известно"", K266&gt;0),'Анализ'!$B$10,1)*IF(AND(G266=""Не известно"", J266&gt;0, K266=0),'Анализ'!$B$11,1)*IF(AND(G266=""Против попра"&amp;"вки"", L266&gt;1),'Анализ'!$B$12,1)*IF(O266&lt;&gt;"""",'Анализ'!$B$13,1)*IF(P266&lt;&gt;"""",'Анализ'!$B$14,1)*IF(Q266&lt;&gt;"""",'Анализ'!$B$15,1)*IF(R266&lt;&gt;"""",'Анализ'!$B$16,1)*IF(S266&lt;&gt;"""",'Анализ'!$B$17,1)*IF(T266&lt;&gt;"""",'Анализ'!$B$18,1)*IF(U266&lt;&gt;"""",'Анализ'!$B$19,1"&amp;")*IF(COUNTIF(N266:U266, ""MP"") &gt; 0, 'Анализ'!$B$20, 1)*IF(COUNTIF(N266:U266, ""P"") &gt; 0, 'Анализ'!$B$21, 1)"),0.0)</f>
        <v>0</v>
      </c>
      <c r="G266" s="18" t="str">
        <f t="shared" si="1"/>
        <v>Не известно</v>
      </c>
      <c r="H266" s="13">
        <f t="shared" si="2"/>
        <v>0</v>
      </c>
      <c r="I266" s="18">
        <f t="shared" si="3"/>
        <v>0</v>
      </c>
      <c r="J266" s="18">
        <f>COUNTIF('Отчеты'!D266:AC266, $J$1)</f>
        <v>0</v>
      </c>
      <c r="K266" s="18">
        <f>COUNTIF('Отчеты'!D266:AC266, $K$1)</f>
        <v>0</v>
      </c>
      <c r="L266" s="18">
        <f>COUNTIF('Отчеты'!D266:AC266, $L$1)</f>
        <v>0</v>
      </c>
      <c r="M266" s="18">
        <f>COUNTIF('Отчеты'!D266:AC266, $M$1)</f>
        <v>0</v>
      </c>
      <c r="N266" s="19"/>
      <c r="O266" s="19"/>
      <c r="P266" s="19"/>
      <c r="Q266" s="19"/>
      <c r="R266" s="19"/>
      <c r="S266" s="19"/>
      <c r="T266" s="19"/>
      <c r="U266" s="19"/>
    </row>
    <row r="267">
      <c r="A267" s="18" t="s">
        <v>859</v>
      </c>
      <c r="B267" s="28" t="s">
        <v>996</v>
      </c>
      <c r="C267" s="29" t="s">
        <v>997</v>
      </c>
      <c r="D267" s="13" t="s">
        <v>998</v>
      </c>
      <c r="E267" s="18" t="s">
        <v>862</v>
      </c>
      <c r="F267" s="13">
        <f>IFERROR(__xludf.DUMMYFUNCTION("IF(A267=""Poslanec"",'Анализ'!$B$2,1)*IF(A267=""Senator"",'Анализ'!$B$3,1)*IF(A267=""Europoslanec"",'Анализ'!$B$4,1)*IF(A267=""Jiny politik"",'Анализ'!$B$5,1)*IF(COUNTIF('Анализ'!$C$6:$I$6, B267) = 0, 'Анализ'!$B$6, 1)*IF(B267=""BEZPP"", 'Анализ'!$B$7, 1)"&amp;"*IF(REGEXMATCH(D267, ""Praha""), 'Анализ'!$B$8, 1)*IF(COUNTIF('Анализ'!$C$9:$D$9, B267) &gt; 0, 'Анализ'!$B$9, 1)*IF(AND(G267=""Не известно"", K267&gt;0),'Анализ'!$B$10,1)*IF(AND(G267=""Не известно"", J267&gt;0, K267=0),'Анализ'!$B$11,1)*IF(AND(G267=""Против попра"&amp;"вки"", L267&gt;1),'Анализ'!$B$12,1)*IF(O267&lt;&gt;"""",'Анализ'!$B$13,1)*IF(P267&lt;&gt;"""",'Анализ'!$B$14,1)*IF(Q267&lt;&gt;"""",'Анализ'!$B$15,1)*IF(R267&lt;&gt;"""",'Анализ'!$B$16,1)*IF(S267&lt;&gt;"""",'Анализ'!$B$17,1)*IF(T267&lt;&gt;"""",'Анализ'!$B$18,1)*IF(U267&lt;&gt;"""",'Анализ'!$B$19,1"&amp;")*IF(COUNTIF(N267:U267, ""MP"") &gt; 0, 'Анализ'!$B$20, 1)*IF(COUNTIF(N267:U267, ""P"") &gt; 0, 'Анализ'!$B$21, 1)"),0.0)</f>
        <v>0</v>
      </c>
      <c r="G267" s="18" t="str">
        <f t="shared" si="1"/>
        <v>Не известно</v>
      </c>
      <c r="H267" s="13">
        <f t="shared" si="2"/>
        <v>0</v>
      </c>
      <c r="I267" s="18">
        <f t="shared" si="3"/>
        <v>0</v>
      </c>
      <c r="J267" s="18">
        <f>COUNTIF('Отчеты'!D267:AC267, $J$1)</f>
        <v>0</v>
      </c>
      <c r="K267" s="18">
        <f>COUNTIF('Отчеты'!D267:AC267, $K$1)</f>
        <v>0</v>
      </c>
      <c r="L267" s="18">
        <f>COUNTIF('Отчеты'!D267:AC267, $L$1)</f>
        <v>0</v>
      </c>
      <c r="M267" s="18">
        <f>COUNTIF('Отчеты'!D267:AC267, $M$1)</f>
        <v>0</v>
      </c>
      <c r="N267" s="19"/>
      <c r="O267" s="19"/>
      <c r="P267" s="19"/>
      <c r="Q267" s="19"/>
      <c r="R267" s="19"/>
      <c r="S267" s="19"/>
      <c r="T267" s="19"/>
      <c r="U267" s="19"/>
    </row>
    <row r="268">
      <c r="A268" s="18" t="s">
        <v>859</v>
      </c>
      <c r="B268" s="28" t="s">
        <v>669</v>
      </c>
      <c r="C268" s="29" t="s">
        <v>999</v>
      </c>
      <c r="D268" s="13" t="s">
        <v>1000</v>
      </c>
      <c r="E268" s="18" t="s">
        <v>862</v>
      </c>
      <c r="F268" s="13">
        <f>IFERROR(__xludf.DUMMYFUNCTION("IF(A268=""Poslanec"",'Анализ'!$B$2,1)*IF(A268=""Senator"",'Анализ'!$B$3,1)*IF(A268=""Europoslanec"",'Анализ'!$B$4,1)*IF(A268=""Jiny politik"",'Анализ'!$B$5,1)*IF(COUNTIF('Анализ'!$C$6:$I$6, B268) = 0, 'Анализ'!$B$6, 1)*IF(B268=""BEZPP"", 'Анализ'!$B$7, 1)"&amp;"*IF(REGEXMATCH(D268, ""Praha""), 'Анализ'!$B$8, 1)*IF(COUNTIF('Анализ'!$C$9:$D$9, B268) &gt; 0, 'Анализ'!$B$9, 1)*IF(AND(G268=""Не известно"", K268&gt;0),'Анализ'!$B$10,1)*IF(AND(G268=""Не известно"", J268&gt;0, K268=0),'Анализ'!$B$11,1)*IF(AND(G268=""Против попра"&amp;"вки"", L268&gt;1),'Анализ'!$B$12,1)*IF(O268&lt;&gt;"""",'Анализ'!$B$13,1)*IF(P268&lt;&gt;"""",'Анализ'!$B$14,1)*IF(Q268&lt;&gt;"""",'Анализ'!$B$15,1)*IF(R268&lt;&gt;"""",'Анализ'!$B$16,1)*IF(S268&lt;&gt;"""",'Анализ'!$B$17,1)*IF(T268&lt;&gt;"""",'Анализ'!$B$18,1)*IF(U268&lt;&gt;"""",'Анализ'!$B$19,1"&amp;")*IF(COUNTIF(N268:U268, ""MP"") &gt; 0, 'Анализ'!$B$20, 1)*IF(COUNTIF(N268:U268, ""P"") &gt; 0, 'Анализ'!$B$21, 1)"),0.6)</f>
        <v>0.6</v>
      </c>
      <c r="G268" s="18" t="str">
        <f t="shared" si="1"/>
        <v>Не известно</v>
      </c>
      <c r="H268" s="13">
        <f t="shared" si="2"/>
        <v>0</v>
      </c>
      <c r="I268" s="18">
        <f t="shared" si="3"/>
        <v>0</v>
      </c>
      <c r="J268" s="18">
        <f>COUNTIF('Отчеты'!D268:AC268, $J$1)</f>
        <v>0</v>
      </c>
      <c r="K268" s="18">
        <f>COUNTIF('Отчеты'!D268:AC268, $K$1)</f>
        <v>0</v>
      </c>
      <c r="L268" s="18">
        <f>COUNTIF('Отчеты'!D268:AC268, $L$1)</f>
        <v>0</v>
      </c>
      <c r="M268" s="18">
        <f>COUNTIF('Отчеты'!D268:AC268, $M$1)</f>
        <v>0</v>
      </c>
      <c r="N268" s="19"/>
      <c r="O268" s="19"/>
      <c r="P268" s="19"/>
      <c r="Q268" s="19"/>
      <c r="R268" s="19"/>
      <c r="S268" s="19"/>
      <c r="T268" s="19"/>
      <c r="U268" s="19"/>
    </row>
    <row r="269">
      <c r="A269" s="18" t="s">
        <v>859</v>
      </c>
      <c r="B269" s="13" t="s">
        <v>48</v>
      </c>
      <c r="C269" s="29" t="s">
        <v>1001</v>
      </c>
      <c r="D269" s="13" t="s">
        <v>1002</v>
      </c>
      <c r="E269" s="18" t="s">
        <v>862</v>
      </c>
      <c r="F269" s="13">
        <f>IFERROR(__xludf.DUMMYFUNCTION("IF(A269=""Poslanec"",'Анализ'!$B$2,1)*IF(A269=""Senator"",'Анализ'!$B$3,1)*IF(A269=""Europoslanec"",'Анализ'!$B$4,1)*IF(A269=""Jiny politik"",'Анализ'!$B$5,1)*IF(COUNTIF('Анализ'!$C$6:$I$6, B269) = 0, 'Анализ'!$B$6, 1)*IF(B269=""BEZPP"", 'Анализ'!$B$7, 1)"&amp;"*IF(REGEXMATCH(D269, ""Praha""), 'Анализ'!$B$8, 1)*IF(COUNTIF('Анализ'!$C$9:$D$9, B269) &gt; 0, 'Анализ'!$B$9, 1)*IF(AND(G269=""Не известно"", K269&gt;0),'Анализ'!$B$10,1)*IF(AND(G269=""Не известно"", J269&gt;0, K269=0),'Анализ'!$B$11,1)*IF(AND(G269=""Против попра"&amp;"вки"", L269&gt;1),'Анализ'!$B$12,1)*IF(O269&lt;&gt;"""",'Анализ'!$B$13,1)*IF(P269&lt;&gt;"""",'Анализ'!$B$14,1)*IF(Q269&lt;&gt;"""",'Анализ'!$B$15,1)*IF(R269&lt;&gt;"""",'Анализ'!$B$16,1)*IF(S269&lt;&gt;"""",'Анализ'!$B$17,1)*IF(T269&lt;&gt;"""",'Анализ'!$B$18,1)*IF(U269&lt;&gt;"""",'Анализ'!$B$19,1"&amp;")*IF(COUNTIF(N269:U269, ""MP"") &gt; 0, 'Анализ'!$B$20, 1)*IF(COUNTIF(N269:U269, ""P"") &gt; 0, 'Анализ'!$B$21, 1)"),0.36)</f>
        <v>0.36</v>
      </c>
      <c r="G269" s="18" t="str">
        <f t="shared" si="1"/>
        <v>Не известно</v>
      </c>
      <c r="H269" s="13">
        <f t="shared" si="2"/>
        <v>0</v>
      </c>
      <c r="I269" s="18">
        <f t="shared" si="3"/>
        <v>0</v>
      </c>
      <c r="J269" s="18">
        <f>COUNTIF('Отчеты'!D269:AC269, $J$1)</f>
        <v>0</v>
      </c>
      <c r="K269" s="18">
        <f>COUNTIF('Отчеты'!D269:AC269, $K$1)</f>
        <v>0</v>
      </c>
      <c r="L269" s="18">
        <f>COUNTIF('Отчеты'!D269:AC269, $L$1)</f>
        <v>0</v>
      </c>
      <c r="M269" s="18">
        <f>COUNTIF('Отчеты'!D269:AC269, $M$1)</f>
        <v>0</v>
      </c>
      <c r="N269" s="19"/>
      <c r="O269" s="19"/>
      <c r="P269" s="19"/>
      <c r="Q269" s="19"/>
      <c r="R269" s="19"/>
      <c r="S269" s="19"/>
      <c r="T269" s="19"/>
      <c r="U269" s="19"/>
    </row>
    <row r="270">
      <c r="A270" s="18" t="s">
        <v>859</v>
      </c>
      <c r="B270" s="30" t="s">
        <v>431</v>
      </c>
      <c r="C270" s="29" t="s">
        <v>1003</v>
      </c>
      <c r="D270" s="13" t="s">
        <v>1004</v>
      </c>
      <c r="E270" s="18" t="s">
        <v>862</v>
      </c>
      <c r="F270" s="13">
        <f>IFERROR(__xludf.DUMMYFUNCTION("IF(A270=""Poslanec"",'Анализ'!$B$2,1)*IF(A270=""Senator"",'Анализ'!$B$3,1)*IF(A270=""Europoslanec"",'Анализ'!$B$4,1)*IF(A270=""Jiny politik"",'Анализ'!$B$5,1)*IF(COUNTIF('Анализ'!$C$6:$I$6, B270) = 0, 'Анализ'!$B$6, 1)*IF(B270=""BEZPP"", 'Анализ'!$B$7, 1)"&amp;"*IF(REGEXMATCH(D270, ""Praha""), 'Анализ'!$B$8, 1)*IF(COUNTIF('Анализ'!$C$9:$D$9, B270) &gt; 0, 'Анализ'!$B$9, 1)*IF(AND(G270=""Не известно"", K270&gt;0),'Анализ'!$B$10,1)*IF(AND(G270=""Не известно"", J270&gt;0, K270=0),'Анализ'!$B$11,1)*IF(AND(G270=""Против попра"&amp;"вки"", L270&gt;1),'Анализ'!$B$12,1)*IF(O270&lt;&gt;"""",'Анализ'!$B$13,1)*IF(P270&lt;&gt;"""",'Анализ'!$B$14,1)*IF(Q270&lt;&gt;"""",'Анализ'!$B$15,1)*IF(R270&lt;&gt;"""",'Анализ'!$B$16,1)*IF(S270&lt;&gt;"""",'Анализ'!$B$17,1)*IF(T270&lt;&gt;"""",'Анализ'!$B$18,1)*IF(U270&lt;&gt;"""",'Анализ'!$B$19,1"&amp;")*IF(COUNTIF(N270:U270, ""MP"") &gt; 0, 'Анализ'!$B$20, 1)*IF(COUNTIF(N270:U270, ""P"") &gt; 0, 'Анализ'!$B$21, 1)"),0.6)</f>
        <v>0.6</v>
      </c>
      <c r="G270" s="18" t="str">
        <f t="shared" si="1"/>
        <v>Не известно</v>
      </c>
      <c r="H270" s="13">
        <f t="shared" si="2"/>
        <v>0</v>
      </c>
      <c r="I270" s="18">
        <f t="shared" si="3"/>
        <v>0</v>
      </c>
      <c r="J270" s="18">
        <f>COUNTIF('Отчеты'!D270:AC270, $J$1)</f>
        <v>0</v>
      </c>
      <c r="K270" s="18">
        <f>COUNTIF('Отчеты'!D270:AC270, $K$1)</f>
        <v>0</v>
      </c>
      <c r="L270" s="18">
        <f>COUNTIF('Отчеты'!D270:AC270, $L$1)</f>
        <v>0</v>
      </c>
      <c r="M270" s="18">
        <f>COUNTIF('Отчеты'!D270:AC270, $M$1)</f>
        <v>0</v>
      </c>
      <c r="N270" s="19"/>
      <c r="O270" s="19"/>
      <c r="P270" s="19"/>
      <c r="Q270" s="19"/>
      <c r="R270" s="19"/>
      <c r="S270" s="19"/>
      <c r="T270" s="19"/>
      <c r="U270" s="19"/>
    </row>
    <row r="271">
      <c r="A271" s="18" t="s">
        <v>859</v>
      </c>
      <c r="B271" s="28" t="s">
        <v>863</v>
      </c>
      <c r="C271" s="29" t="s">
        <v>1005</v>
      </c>
      <c r="D271" s="13" t="s">
        <v>1006</v>
      </c>
      <c r="E271" s="18" t="s">
        <v>862</v>
      </c>
      <c r="F271" s="13">
        <f>IFERROR(__xludf.DUMMYFUNCTION("IF(A271=""Poslanec"",'Анализ'!$B$2,1)*IF(A271=""Senator"",'Анализ'!$B$3,1)*IF(A271=""Europoslanec"",'Анализ'!$B$4,1)*IF(A271=""Jiny politik"",'Анализ'!$B$5,1)*IF(COUNTIF('Анализ'!$C$6:$I$6, B271) = 0, 'Анализ'!$B$6, 1)*IF(B271=""BEZPP"", 'Анализ'!$B$7, 1)"&amp;"*IF(REGEXMATCH(D271, ""Praha""), 'Анализ'!$B$8, 1)*IF(COUNTIF('Анализ'!$C$9:$D$9, B271) &gt; 0, 'Анализ'!$B$9, 1)*IF(AND(G271=""Не известно"", K271&gt;0),'Анализ'!$B$10,1)*IF(AND(G271=""Не известно"", J271&gt;0, K271=0),'Анализ'!$B$11,1)*IF(AND(G271=""Против попра"&amp;"вки"", L271&gt;1),'Анализ'!$B$12,1)*IF(O271&lt;&gt;"""",'Анализ'!$B$13,1)*IF(P271&lt;&gt;"""",'Анализ'!$B$14,1)*IF(Q271&lt;&gt;"""",'Анализ'!$B$15,1)*IF(R271&lt;&gt;"""",'Анализ'!$B$16,1)*IF(S271&lt;&gt;"""",'Анализ'!$B$17,1)*IF(T271&lt;&gt;"""",'Анализ'!$B$18,1)*IF(U271&lt;&gt;"""",'Анализ'!$B$19,1"&amp;")*IF(COUNTIF(N271:U271, ""MP"") &gt; 0, 'Анализ'!$B$20, 1)*IF(COUNTIF(N271:U271, ""P"") &gt; 0, 'Анализ'!$B$21, 1)"),0.0)</f>
        <v>0</v>
      </c>
      <c r="G271" s="18" t="str">
        <f t="shared" si="1"/>
        <v>Не известно</v>
      </c>
      <c r="H271" s="13">
        <f t="shared" si="2"/>
        <v>0</v>
      </c>
      <c r="I271" s="18">
        <f t="shared" si="3"/>
        <v>0</v>
      </c>
      <c r="J271" s="18">
        <f>COUNTIF('Отчеты'!D271:AC271, $J$1)</f>
        <v>0</v>
      </c>
      <c r="K271" s="18">
        <f>COUNTIF('Отчеты'!D271:AC271, $K$1)</f>
        <v>0</v>
      </c>
      <c r="L271" s="18">
        <f>COUNTIF('Отчеты'!D271:AC271, $L$1)</f>
        <v>0</v>
      </c>
      <c r="M271" s="18">
        <f>COUNTIF('Отчеты'!D271:AC271, $M$1)</f>
        <v>0</v>
      </c>
      <c r="N271" s="19"/>
      <c r="O271" s="19"/>
      <c r="P271" s="19"/>
      <c r="Q271" s="19"/>
      <c r="R271" s="19"/>
      <c r="S271" s="19"/>
      <c r="T271" s="19"/>
      <c r="U271" s="19"/>
    </row>
    <row r="272">
      <c r="A272" s="18" t="s">
        <v>859</v>
      </c>
      <c r="B272" s="30" t="s">
        <v>669</v>
      </c>
      <c r="C272" s="29" t="s">
        <v>1007</v>
      </c>
      <c r="D272" s="13" t="s">
        <v>1008</v>
      </c>
      <c r="E272" s="18" t="s">
        <v>862</v>
      </c>
      <c r="F272" s="13">
        <f>IFERROR(__xludf.DUMMYFUNCTION("IF(A272=""Poslanec"",'Анализ'!$B$2,1)*IF(A272=""Senator"",'Анализ'!$B$3,1)*IF(A272=""Europoslanec"",'Анализ'!$B$4,1)*IF(A272=""Jiny politik"",'Анализ'!$B$5,1)*IF(COUNTIF('Анализ'!$C$6:$I$6, B272) = 0, 'Анализ'!$B$6, 1)*IF(B272=""BEZPP"", 'Анализ'!$B$7, 1)"&amp;"*IF(REGEXMATCH(D272, ""Praha""), 'Анализ'!$B$8, 1)*IF(COUNTIF('Анализ'!$C$9:$D$9, B272) &gt; 0, 'Анализ'!$B$9, 1)*IF(AND(G272=""Не известно"", K272&gt;0),'Анализ'!$B$10,1)*IF(AND(G272=""Не известно"", J272&gt;0, K272=0),'Анализ'!$B$11,1)*IF(AND(G272=""Против попра"&amp;"вки"", L272&gt;1),'Анализ'!$B$12,1)*IF(O272&lt;&gt;"""",'Анализ'!$B$13,1)*IF(P272&lt;&gt;"""",'Анализ'!$B$14,1)*IF(Q272&lt;&gt;"""",'Анализ'!$B$15,1)*IF(R272&lt;&gt;"""",'Анализ'!$B$16,1)*IF(S272&lt;&gt;"""",'Анализ'!$B$17,1)*IF(T272&lt;&gt;"""",'Анализ'!$B$18,1)*IF(U272&lt;&gt;"""",'Анализ'!$B$19,1"&amp;")*IF(COUNTIF(N272:U272, ""MP"") &gt; 0, 'Анализ'!$B$20, 1)*IF(COUNTIF(N272:U272, ""P"") &gt; 0, 'Анализ'!$B$21, 1)"),0.6)</f>
        <v>0.6</v>
      </c>
      <c r="G272" s="18" t="str">
        <f t="shared" si="1"/>
        <v>Не известно</v>
      </c>
      <c r="H272" s="13">
        <f t="shared" si="2"/>
        <v>0</v>
      </c>
      <c r="I272" s="18">
        <f t="shared" si="3"/>
        <v>0</v>
      </c>
      <c r="J272" s="18">
        <f>COUNTIF('Отчеты'!D272:AC272, $J$1)</f>
        <v>0</v>
      </c>
      <c r="K272" s="18">
        <f>COUNTIF('Отчеты'!D272:AC272, $K$1)</f>
        <v>0</v>
      </c>
      <c r="L272" s="18">
        <f>COUNTIF('Отчеты'!D272:AC272, $L$1)</f>
        <v>0</v>
      </c>
      <c r="M272" s="18">
        <f>COUNTIF('Отчеты'!D272:AC272, $M$1)</f>
        <v>0</v>
      </c>
      <c r="N272" s="19"/>
      <c r="O272" s="19"/>
      <c r="P272" s="19"/>
      <c r="Q272" s="19"/>
      <c r="R272" s="19"/>
      <c r="S272" s="19"/>
      <c r="T272" s="19"/>
      <c r="U272" s="19"/>
    </row>
    <row r="273">
      <c r="A273" s="18" t="s">
        <v>859</v>
      </c>
      <c r="B273" s="13" t="s">
        <v>802</v>
      </c>
      <c r="C273" s="29" t="s">
        <v>1009</v>
      </c>
      <c r="D273" s="13" t="s">
        <v>1010</v>
      </c>
      <c r="E273" s="18" t="s">
        <v>862</v>
      </c>
      <c r="F273" s="13">
        <f>IFERROR(__xludf.DUMMYFUNCTION("IF(A273=""Poslanec"",'Анализ'!$B$2,1)*IF(A273=""Senator"",'Анализ'!$B$3,1)*IF(A273=""Europoslanec"",'Анализ'!$B$4,1)*IF(A273=""Jiny politik"",'Анализ'!$B$5,1)*IF(COUNTIF('Анализ'!$C$6:$I$6, B273) = 0, 'Анализ'!$B$6, 1)*IF(B273=""BEZPP"", 'Анализ'!$B$7, 1)"&amp;"*IF(REGEXMATCH(D273, ""Praha""), 'Анализ'!$B$8, 1)*IF(COUNTIF('Анализ'!$C$9:$D$9, B273) &gt; 0, 'Анализ'!$B$9, 1)*IF(AND(G273=""Не известно"", K273&gt;0),'Анализ'!$B$10,1)*IF(AND(G273=""Не известно"", J273&gt;0, K273=0),'Анализ'!$B$11,1)*IF(AND(G273=""Против попра"&amp;"вки"", L273&gt;1),'Анализ'!$B$12,1)*IF(O273&lt;&gt;"""",'Анализ'!$B$13,1)*IF(P273&lt;&gt;"""",'Анализ'!$B$14,1)*IF(Q273&lt;&gt;"""",'Анализ'!$B$15,1)*IF(R273&lt;&gt;"""",'Анализ'!$B$16,1)*IF(S273&lt;&gt;"""",'Анализ'!$B$17,1)*IF(T273&lt;&gt;"""",'Анализ'!$B$18,1)*IF(U273&lt;&gt;"""",'Анализ'!$B$19,1"&amp;")*IF(COUNTIF(N273:U273, ""MP"") &gt; 0, 'Анализ'!$B$20, 1)*IF(COUNTIF(N273:U273, ""P"") &gt; 0, 'Анализ'!$B$21, 1)"),0.6)</f>
        <v>0.6</v>
      </c>
      <c r="G273" s="18" t="str">
        <f t="shared" si="1"/>
        <v>Не известно</v>
      </c>
      <c r="H273" s="13">
        <f t="shared" si="2"/>
        <v>0</v>
      </c>
      <c r="I273" s="18">
        <f t="shared" si="3"/>
        <v>0</v>
      </c>
      <c r="J273" s="18">
        <f>COUNTIF('Отчеты'!D273:AC273, $J$1)</f>
        <v>0</v>
      </c>
      <c r="K273" s="18">
        <f>COUNTIF('Отчеты'!D273:AC273, $K$1)</f>
        <v>0</v>
      </c>
      <c r="L273" s="18">
        <f>COUNTIF('Отчеты'!D273:AC273, $L$1)</f>
        <v>0</v>
      </c>
      <c r="M273" s="18">
        <f>COUNTIF('Отчеты'!D273:AC273, $M$1)</f>
        <v>0</v>
      </c>
      <c r="N273" s="19"/>
      <c r="O273" s="19"/>
      <c r="P273" s="19"/>
      <c r="Q273" s="19"/>
      <c r="R273" s="19"/>
      <c r="S273" s="19"/>
      <c r="T273" s="19"/>
      <c r="U273" s="19"/>
    </row>
    <row r="274">
      <c r="A274" s="18" t="s">
        <v>859</v>
      </c>
      <c r="B274" s="30" t="s">
        <v>863</v>
      </c>
      <c r="C274" s="29" t="s">
        <v>1011</v>
      </c>
      <c r="D274" s="13" t="s">
        <v>1012</v>
      </c>
      <c r="E274" s="18" t="s">
        <v>862</v>
      </c>
      <c r="F274" s="13">
        <f>IFERROR(__xludf.DUMMYFUNCTION("IF(A274=""Poslanec"",'Анализ'!$B$2,1)*IF(A274=""Senator"",'Анализ'!$B$3,1)*IF(A274=""Europoslanec"",'Анализ'!$B$4,1)*IF(A274=""Jiny politik"",'Анализ'!$B$5,1)*IF(COUNTIF('Анализ'!$C$6:$I$6, B274) = 0, 'Анализ'!$B$6, 1)*IF(B274=""BEZPP"", 'Анализ'!$B$7, 1)"&amp;"*IF(REGEXMATCH(D274, ""Praha""), 'Анализ'!$B$8, 1)*IF(COUNTIF('Анализ'!$C$9:$D$9, B274) &gt; 0, 'Анализ'!$B$9, 1)*IF(AND(G274=""Не известно"", K274&gt;0),'Анализ'!$B$10,1)*IF(AND(G274=""Не известно"", J274&gt;0, K274=0),'Анализ'!$B$11,1)*IF(AND(G274=""Против попра"&amp;"вки"", L274&gt;1),'Анализ'!$B$12,1)*IF(O274&lt;&gt;"""",'Анализ'!$B$13,1)*IF(P274&lt;&gt;"""",'Анализ'!$B$14,1)*IF(Q274&lt;&gt;"""",'Анализ'!$B$15,1)*IF(R274&lt;&gt;"""",'Анализ'!$B$16,1)*IF(S274&lt;&gt;"""",'Анализ'!$B$17,1)*IF(T274&lt;&gt;"""",'Анализ'!$B$18,1)*IF(U274&lt;&gt;"""",'Анализ'!$B$19,1"&amp;")*IF(COUNTIF(N274:U274, ""MP"") &gt; 0, 'Анализ'!$B$20, 1)*IF(COUNTIF(N274:U274, ""P"") &gt; 0, 'Анализ'!$B$21, 1)"),0.0)</f>
        <v>0</v>
      </c>
      <c r="G274" s="18" t="str">
        <f t="shared" si="1"/>
        <v>Не известно</v>
      </c>
      <c r="H274" s="13">
        <f t="shared" si="2"/>
        <v>0</v>
      </c>
      <c r="I274" s="18">
        <f t="shared" si="3"/>
        <v>0</v>
      </c>
      <c r="J274" s="18">
        <f>COUNTIF('Отчеты'!D274:AC274, $J$1)</f>
        <v>0</v>
      </c>
      <c r="K274" s="18">
        <f>COUNTIF('Отчеты'!D274:AC274, $K$1)</f>
        <v>0</v>
      </c>
      <c r="L274" s="18">
        <f>COUNTIF('Отчеты'!D274:AC274, $L$1)</f>
        <v>0</v>
      </c>
      <c r="M274" s="18">
        <f>COUNTIF('Отчеты'!D274:AC274, $M$1)</f>
        <v>0</v>
      </c>
      <c r="N274" s="19"/>
      <c r="O274" s="19"/>
      <c r="P274" s="19"/>
      <c r="Q274" s="19"/>
      <c r="R274" s="19"/>
      <c r="S274" s="19"/>
      <c r="T274" s="19"/>
      <c r="U274" s="19"/>
    </row>
    <row r="275">
      <c r="A275" s="18" t="s">
        <v>859</v>
      </c>
      <c r="B275" s="30" t="s">
        <v>338</v>
      </c>
      <c r="C275" s="29" t="s">
        <v>1013</v>
      </c>
      <c r="D275" s="13" t="s">
        <v>1014</v>
      </c>
      <c r="E275" s="18" t="s">
        <v>862</v>
      </c>
      <c r="F275" s="13">
        <f>IFERROR(__xludf.DUMMYFUNCTION("IF(A275=""Poslanec"",'Анализ'!$B$2,1)*IF(A275=""Senator"",'Анализ'!$B$3,1)*IF(A275=""Europoslanec"",'Анализ'!$B$4,1)*IF(A275=""Jiny politik"",'Анализ'!$B$5,1)*IF(COUNTIF('Анализ'!$C$6:$I$6, B275) = 0, 'Анализ'!$B$6, 1)*IF(B275=""BEZPP"", 'Анализ'!$B$7, 1)"&amp;"*IF(REGEXMATCH(D275, ""Praha""), 'Анализ'!$B$8, 1)*IF(COUNTIF('Анализ'!$C$9:$D$9, B275) &gt; 0, 'Анализ'!$B$9, 1)*IF(AND(G275=""Не известно"", K275&gt;0),'Анализ'!$B$10,1)*IF(AND(G275=""Не известно"", J275&gt;0, K275=0),'Анализ'!$B$11,1)*IF(AND(G275=""Против попра"&amp;"вки"", L275&gt;1),'Анализ'!$B$12,1)*IF(O275&lt;&gt;"""",'Анализ'!$B$13,1)*IF(P275&lt;&gt;"""",'Анализ'!$B$14,1)*IF(Q275&lt;&gt;"""",'Анализ'!$B$15,1)*IF(R275&lt;&gt;"""",'Анализ'!$B$16,1)*IF(S275&lt;&gt;"""",'Анализ'!$B$17,1)*IF(T275&lt;&gt;"""",'Анализ'!$B$18,1)*IF(U275&lt;&gt;"""",'Анализ'!$B$19,1"&amp;")*IF(COUNTIF(N275:U275, ""MP"") &gt; 0, 'Анализ'!$B$20, 1)*IF(COUNTIF(N275:U275, ""P"") &gt; 0, 'Анализ'!$B$21, 1)"),0.6)</f>
        <v>0.6</v>
      </c>
      <c r="G275" s="18" t="str">
        <f t="shared" si="1"/>
        <v>Не известно</v>
      </c>
      <c r="H275" s="13">
        <f t="shared" si="2"/>
        <v>0</v>
      </c>
      <c r="I275" s="18">
        <f t="shared" si="3"/>
        <v>0</v>
      </c>
      <c r="J275" s="18">
        <f>COUNTIF('Отчеты'!D275:AC275, $J$1)</f>
        <v>0</v>
      </c>
      <c r="K275" s="18">
        <f>COUNTIF('Отчеты'!D275:AC275, $K$1)</f>
        <v>0</v>
      </c>
      <c r="L275" s="18">
        <f>COUNTIF('Отчеты'!D275:AC275, $L$1)</f>
        <v>0</v>
      </c>
      <c r="M275" s="18">
        <f>COUNTIF('Отчеты'!D275:AC275, $M$1)</f>
        <v>0</v>
      </c>
      <c r="N275" s="19"/>
      <c r="O275" s="19"/>
      <c r="P275" s="19"/>
      <c r="Q275" s="19"/>
      <c r="R275" s="19"/>
      <c r="S275" s="19"/>
      <c r="T275" s="19"/>
      <c r="U275" s="19"/>
    </row>
    <row r="276">
      <c r="A276" s="18" t="s">
        <v>859</v>
      </c>
      <c r="B276" s="30" t="s">
        <v>1015</v>
      </c>
      <c r="C276" s="29" t="s">
        <v>1016</v>
      </c>
      <c r="D276" s="13" t="s">
        <v>1017</v>
      </c>
      <c r="E276" s="18" t="s">
        <v>862</v>
      </c>
      <c r="F276" s="13">
        <f>IFERROR(__xludf.DUMMYFUNCTION("IF(A276=""Poslanec"",'Анализ'!$B$2,1)*IF(A276=""Senator"",'Анализ'!$B$3,1)*IF(A276=""Europoslanec"",'Анализ'!$B$4,1)*IF(A276=""Jiny politik"",'Анализ'!$B$5,1)*IF(COUNTIF('Анализ'!$C$6:$I$6, B276) = 0, 'Анализ'!$B$6, 1)*IF(B276=""BEZPP"", 'Анализ'!$B$7, 1)"&amp;"*IF(REGEXMATCH(D276, ""Praha""), 'Анализ'!$B$8, 1)*IF(COUNTIF('Анализ'!$C$9:$D$9, B276) &gt; 0, 'Анализ'!$B$9, 1)*IF(AND(G276=""Не известно"", K276&gt;0),'Анализ'!$B$10,1)*IF(AND(G276=""Не известно"", J276&gt;0, K276=0),'Анализ'!$B$11,1)*IF(AND(G276=""Против попра"&amp;"вки"", L276&gt;1),'Анализ'!$B$12,1)*IF(O276&lt;&gt;"""",'Анализ'!$B$13,1)*IF(P276&lt;&gt;"""",'Анализ'!$B$14,1)*IF(Q276&lt;&gt;"""",'Анализ'!$B$15,1)*IF(R276&lt;&gt;"""",'Анализ'!$B$16,1)*IF(S276&lt;&gt;"""",'Анализ'!$B$17,1)*IF(T276&lt;&gt;"""",'Анализ'!$B$18,1)*IF(U276&lt;&gt;"""",'Анализ'!$B$19,1"&amp;")*IF(COUNTIF(N276:U276, ""MP"") &gt; 0, 'Анализ'!$B$20, 1)*IF(COUNTIF(N276:U276, ""P"") &gt; 0, 'Анализ'!$B$21, 1)"),0.0)</f>
        <v>0</v>
      </c>
      <c r="G276" s="18" t="str">
        <f t="shared" si="1"/>
        <v>Не известно</v>
      </c>
      <c r="H276" s="13">
        <f t="shared" si="2"/>
        <v>0</v>
      </c>
      <c r="I276" s="18">
        <f t="shared" si="3"/>
        <v>0</v>
      </c>
      <c r="J276" s="18">
        <f>COUNTIF('Отчеты'!D276:AC276, $J$1)</f>
        <v>0</v>
      </c>
      <c r="K276" s="18">
        <f>COUNTIF('Отчеты'!D276:AC276, $K$1)</f>
        <v>0</v>
      </c>
      <c r="L276" s="18">
        <f>COUNTIF('Отчеты'!D276:AC276, $L$1)</f>
        <v>0</v>
      </c>
      <c r="M276" s="18">
        <f>COUNTIF('Отчеты'!D276:AC276, $M$1)</f>
        <v>0</v>
      </c>
      <c r="N276" s="19"/>
      <c r="O276" s="19"/>
      <c r="P276" s="19"/>
      <c r="Q276" s="19"/>
      <c r="R276" s="19"/>
      <c r="S276" s="19"/>
      <c r="T276" s="19"/>
      <c r="U276" s="19"/>
    </row>
    <row r="277">
      <c r="A277" s="18" t="s">
        <v>859</v>
      </c>
      <c r="B277" s="30" t="s">
        <v>338</v>
      </c>
      <c r="C277" s="29" t="s">
        <v>1018</v>
      </c>
      <c r="D277" s="13" t="s">
        <v>1019</v>
      </c>
      <c r="E277" s="18" t="s">
        <v>862</v>
      </c>
      <c r="F277" s="13">
        <f>IFERROR(__xludf.DUMMYFUNCTION("IF(A277=""Poslanec"",'Анализ'!$B$2,1)*IF(A277=""Senator"",'Анализ'!$B$3,1)*IF(A277=""Europoslanec"",'Анализ'!$B$4,1)*IF(A277=""Jiny politik"",'Анализ'!$B$5,1)*IF(COUNTIF('Анализ'!$C$6:$I$6, B277) = 0, 'Анализ'!$B$6, 1)*IF(B277=""BEZPP"", 'Анализ'!$B$7, 1)"&amp;"*IF(REGEXMATCH(D277, ""Praha""), 'Анализ'!$B$8, 1)*IF(COUNTIF('Анализ'!$C$9:$D$9, B277) &gt; 0, 'Анализ'!$B$9, 1)*IF(AND(G277=""Не известно"", K277&gt;0),'Анализ'!$B$10,1)*IF(AND(G277=""Не известно"", J277&gt;0, K277=0),'Анализ'!$B$11,1)*IF(AND(G277=""Против попра"&amp;"вки"", L277&gt;1),'Анализ'!$B$12,1)*IF(O277&lt;&gt;"""",'Анализ'!$B$13,1)*IF(P277&lt;&gt;"""",'Анализ'!$B$14,1)*IF(Q277&lt;&gt;"""",'Анализ'!$B$15,1)*IF(R277&lt;&gt;"""",'Анализ'!$B$16,1)*IF(S277&lt;&gt;"""",'Анализ'!$B$17,1)*IF(T277&lt;&gt;"""",'Анализ'!$B$18,1)*IF(U277&lt;&gt;"""",'Анализ'!$B$19,1"&amp;")*IF(COUNTIF(N277:U277, ""MP"") &gt; 0, 'Анализ'!$B$20, 1)*IF(COUNTIF(N277:U277, ""P"") &gt; 0, 'Анализ'!$B$21, 1)"),0.6)</f>
        <v>0.6</v>
      </c>
      <c r="G277" s="18" t="str">
        <f t="shared" si="1"/>
        <v>Не известно</v>
      </c>
      <c r="H277" s="13">
        <f t="shared" si="2"/>
        <v>0</v>
      </c>
      <c r="I277" s="18">
        <f t="shared" si="3"/>
        <v>0</v>
      </c>
      <c r="J277" s="18">
        <f>COUNTIF('Отчеты'!D277:AC277, $J$1)</f>
        <v>0</v>
      </c>
      <c r="K277" s="18">
        <f>COUNTIF('Отчеты'!D277:AC277, $K$1)</f>
        <v>0</v>
      </c>
      <c r="L277" s="18">
        <f>COUNTIF('Отчеты'!D277:AC277, $L$1)</f>
        <v>0</v>
      </c>
      <c r="M277" s="18">
        <f>COUNTIF('Отчеты'!D277:AC277, $M$1)</f>
        <v>0</v>
      </c>
      <c r="N277" s="19"/>
      <c r="O277" s="19"/>
      <c r="P277" s="19"/>
      <c r="Q277" s="19"/>
      <c r="R277" s="19"/>
      <c r="S277" s="19"/>
      <c r="T277" s="19"/>
      <c r="U277" s="19"/>
    </row>
    <row r="278">
      <c r="A278" s="18" t="s">
        <v>859</v>
      </c>
      <c r="B278" s="30" t="s">
        <v>872</v>
      </c>
      <c r="C278" s="29" t="s">
        <v>1020</v>
      </c>
      <c r="D278" s="13" t="s">
        <v>1021</v>
      </c>
      <c r="E278" s="18" t="s">
        <v>862</v>
      </c>
      <c r="F278" s="13">
        <f>IFERROR(__xludf.DUMMYFUNCTION("IF(A278=""Poslanec"",'Анализ'!$B$2,1)*IF(A278=""Senator"",'Анализ'!$B$3,1)*IF(A278=""Europoslanec"",'Анализ'!$B$4,1)*IF(A278=""Jiny politik"",'Анализ'!$B$5,1)*IF(COUNTIF('Анализ'!$C$6:$I$6, B278) = 0, 'Анализ'!$B$6, 1)*IF(B278=""BEZPP"", 'Анализ'!$B$7, 1)"&amp;"*IF(REGEXMATCH(D278, ""Praha""), 'Анализ'!$B$8, 1)*IF(COUNTIF('Анализ'!$C$9:$D$9, B278) &gt; 0, 'Анализ'!$B$9, 1)*IF(AND(G278=""Не известно"", K278&gt;0),'Анализ'!$B$10,1)*IF(AND(G278=""Не известно"", J278&gt;0, K278=0),'Анализ'!$B$11,1)*IF(AND(G278=""Против попра"&amp;"вки"", L278&gt;1),'Анализ'!$B$12,1)*IF(O278&lt;&gt;"""",'Анализ'!$B$13,1)*IF(P278&lt;&gt;"""",'Анализ'!$B$14,1)*IF(Q278&lt;&gt;"""",'Анализ'!$B$15,1)*IF(R278&lt;&gt;"""",'Анализ'!$B$16,1)*IF(S278&lt;&gt;"""",'Анализ'!$B$17,1)*IF(T278&lt;&gt;"""",'Анализ'!$B$18,1)*IF(U278&lt;&gt;"""",'Анализ'!$B$19,1"&amp;")*IF(COUNTIF(N278:U278, ""MP"") &gt; 0, 'Анализ'!$B$20, 1)*IF(COUNTIF(N278:U278, ""P"") &gt; 0, 'Анализ'!$B$21, 1)"),0.0)</f>
        <v>0</v>
      </c>
      <c r="G278" s="18" t="str">
        <f t="shared" si="1"/>
        <v>Не известно</v>
      </c>
      <c r="H278" s="13">
        <f t="shared" si="2"/>
        <v>0</v>
      </c>
      <c r="I278" s="18">
        <f t="shared" si="3"/>
        <v>0</v>
      </c>
      <c r="J278" s="18">
        <f>COUNTIF('Отчеты'!D278:AC278, $J$1)</f>
        <v>0</v>
      </c>
      <c r="K278" s="18">
        <f>COUNTIF('Отчеты'!D278:AC278, $K$1)</f>
        <v>0</v>
      </c>
      <c r="L278" s="18">
        <f>COUNTIF('Отчеты'!D278:AC278, $L$1)</f>
        <v>0</v>
      </c>
      <c r="M278" s="18">
        <f>COUNTIF('Отчеты'!D278:AC278, $M$1)</f>
        <v>0</v>
      </c>
      <c r="N278" s="19"/>
      <c r="O278" s="19"/>
      <c r="P278" s="19"/>
      <c r="Q278" s="19"/>
      <c r="R278" s="19"/>
      <c r="S278" s="19"/>
      <c r="T278" s="19"/>
      <c r="U278" s="19"/>
    </row>
    <row r="279">
      <c r="A279" s="18" t="s">
        <v>859</v>
      </c>
      <c r="B279" s="30" t="s">
        <v>431</v>
      </c>
      <c r="C279" s="29" t="s">
        <v>1022</v>
      </c>
      <c r="D279" s="13" t="s">
        <v>1023</v>
      </c>
      <c r="E279" s="18" t="s">
        <v>862</v>
      </c>
      <c r="F279" s="13">
        <f>IFERROR(__xludf.DUMMYFUNCTION("IF(A279=""Poslanec"",'Анализ'!$B$2,1)*IF(A279=""Senator"",'Анализ'!$B$3,1)*IF(A279=""Europoslanec"",'Анализ'!$B$4,1)*IF(A279=""Jiny politik"",'Анализ'!$B$5,1)*IF(COUNTIF('Анализ'!$C$6:$I$6, B279) = 0, 'Анализ'!$B$6, 1)*IF(B279=""BEZPP"", 'Анализ'!$B$7, 1)"&amp;"*IF(REGEXMATCH(D279, ""Praha""), 'Анализ'!$B$8, 1)*IF(COUNTIF('Анализ'!$C$9:$D$9, B279) &gt; 0, 'Анализ'!$B$9, 1)*IF(AND(G279=""Не известно"", K279&gt;0),'Анализ'!$B$10,1)*IF(AND(G279=""Не известно"", J279&gt;0, K279=0),'Анализ'!$B$11,1)*IF(AND(G279=""Против попра"&amp;"вки"", L279&gt;1),'Анализ'!$B$12,1)*IF(O279&lt;&gt;"""",'Анализ'!$B$13,1)*IF(P279&lt;&gt;"""",'Анализ'!$B$14,1)*IF(Q279&lt;&gt;"""",'Анализ'!$B$15,1)*IF(R279&lt;&gt;"""",'Анализ'!$B$16,1)*IF(S279&lt;&gt;"""",'Анализ'!$B$17,1)*IF(T279&lt;&gt;"""",'Анализ'!$B$18,1)*IF(U279&lt;&gt;"""",'Анализ'!$B$19,1"&amp;")*IF(COUNTIF(N279:U279, ""MP"") &gt; 0, 'Анализ'!$B$20, 1)*IF(COUNTIF(N279:U279, ""P"") &gt; 0, 'Анализ'!$B$21, 1)"),0.6)</f>
        <v>0.6</v>
      </c>
      <c r="G279" s="18" t="str">
        <f t="shared" si="1"/>
        <v>Не известно</v>
      </c>
      <c r="H279" s="13">
        <f t="shared" si="2"/>
        <v>0</v>
      </c>
      <c r="I279" s="18">
        <f t="shared" si="3"/>
        <v>0</v>
      </c>
      <c r="J279" s="18">
        <f>COUNTIF('Отчеты'!D279:AC279, $J$1)</f>
        <v>0</v>
      </c>
      <c r="K279" s="18">
        <f>COUNTIF('Отчеты'!D279:AC279, $K$1)</f>
        <v>0</v>
      </c>
      <c r="L279" s="18">
        <f>COUNTIF('Отчеты'!D279:AC279, $L$1)</f>
        <v>0</v>
      </c>
      <c r="M279" s="18">
        <f>COUNTIF('Отчеты'!D279:AC279, $M$1)</f>
        <v>0</v>
      </c>
      <c r="N279" s="19"/>
      <c r="O279" s="19"/>
      <c r="P279" s="19"/>
      <c r="Q279" s="19"/>
      <c r="R279" s="19"/>
      <c r="S279" s="19"/>
      <c r="T279" s="19"/>
      <c r="U279" s="19"/>
    </row>
    <row r="280">
      <c r="A280" s="18" t="s">
        <v>859</v>
      </c>
      <c r="B280" s="28" t="s">
        <v>863</v>
      </c>
      <c r="C280" s="29" t="s">
        <v>1024</v>
      </c>
      <c r="D280" s="13" t="s">
        <v>1025</v>
      </c>
      <c r="E280" s="18" t="s">
        <v>862</v>
      </c>
      <c r="F280" s="13">
        <f>IFERROR(__xludf.DUMMYFUNCTION("IF(A280=""Poslanec"",'Анализ'!$B$2,1)*IF(A280=""Senator"",'Анализ'!$B$3,1)*IF(A280=""Europoslanec"",'Анализ'!$B$4,1)*IF(A280=""Jiny politik"",'Анализ'!$B$5,1)*IF(COUNTIF('Анализ'!$C$6:$I$6, B280) = 0, 'Анализ'!$B$6, 1)*IF(B280=""BEZPP"", 'Анализ'!$B$7, 1)"&amp;"*IF(REGEXMATCH(D280, ""Praha""), 'Анализ'!$B$8, 1)*IF(COUNTIF('Анализ'!$C$9:$D$9, B280) &gt; 0, 'Анализ'!$B$9, 1)*IF(AND(G280=""Не известно"", K280&gt;0),'Анализ'!$B$10,1)*IF(AND(G280=""Не известно"", J280&gt;0, K280=0),'Анализ'!$B$11,1)*IF(AND(G280=""Против попра"&amp;"вки"", L280&gt;1),'Анализ'!$B$12,1)*IF(O280&lt;&gt;"""",'Анализ'!$B$13,1)*IF(P280&lt;&gt;"""",'Анализ'!$B$14,1)*IF(Q280&lt;&gt;"""",'Анализ'!$B$15,1)*IF(R280&lt;&gt;"""",'Анализ'!$B$16,1)*IF(S280&lt;&gt;"""",'Анализ'!$B$17,1)*IF(T280&lt;&gt;"""",'Анализ'!$B$18,1)*IF(U280&lt;&gt;"""",'Анализ'!$B$19,1"&amp;")*IF(COUNTIF(N280:U280, ""MP"") &gt; 0, 'Анализ'!$B$20, 1)*IF(COUNTIF(N280:U280, ""P"") &gt; 0, 'Анализ'!$B$21, 1)"),0.0)</f>
        <v>0</v>
      </c>
      <c r="G280" s="18" t="str">
        <f t="shared" si="1"/>
        <v>Не известно</v>
      </c>
      <c r="H280" s="13">
        <f t="shared" si="2"/>
        <v>0</v>
      </c>
      <c r="I280" s="18">
        <f t="shared" si="3"/>
        <v>0</v>
      </c>
      <c r="J280" s="18">
        <f>COUNTIF('Отчеты'!D280:AC280, $J$1)</f>
        <v>0</v>
      </c>
      <c r="K280" s="18">
        <f>COUNTIF('Отчеты'!D280:AC280, $K$1)</f>
        <v>0</v>
      </c>
      <c r="L280" s="18">
        <f>COUNTIF('Отчеты'!D280:AC280, $L$1)</f>
        <v>0</v>
      </c>
      <c r="M280" s="18">
        <f>COUNTIF('Отчеты'!D280:AC280, $M$1)</f>
        <v>0</v>
      </c>
      <c r="N280" s="19"/>
      <c r="O280" s="19"/>
      <c r="P280" s="19"/>
      <c r="Q280" s="19"/>
      <c r="R280" s="19"/>
      <c r="S280" s="19"/>
      <c r="T280" s="19"/>
      <c r="U280" s="19"/>
    </row>
    <row r="281">
      <c r="A281" s="18" t="s">
        <v>859</v>
      </c>
      <c r="B281" s="28" t="s">
        <v>863</v>
      </c>
      <c r="C281" s="29" t="s">
        <v>1026</v>
      </c>
      <c r="D281" s="13" t="s">
        <v>1027</v>
      </c>
      <c r="E281" s="18" t="s">
        <v>862</v>
      </c>
      <c r="F281" s="13">
        <f>IFERROR(__xludf.DUMMYFUNCTION("IF(A281=""Poslanec"",'Анализ'!$B$2,1)*IF(A281=""Senator"",'Анализ'!$B$3,1)*IF(A281=""Europoslanec"",'Анализ'!$B$4,1)*IF(A281=""Jiny politik"",'Анализ'!$B$5,1)*IF(COUNTIF('Анализ'!$C$6:$I$6, B281) = 0, 'Анализ'!$B$6, 1)*IF(B281=""BEZPP"", 'Анализ'!$B$7, 1)"&amp;"*IF(REGEXMATCH(D281, ""Praha""), 'Анализ'!$B$8, 1)*IF(COUNTIF('Анализ'!$C$9:$D$9, B281) &gt; 0, 'Анализ'!$B$9, 1)*IF(AND(G281=""Не известно"", K281&gt;0),'Анализ'!$B$10,1)*IF(AND(G281=""Не известно"", J281&gt;0, K281=0),'Анализ'!$B$11,1)*IF(AND(G281=""Против попра"&amp;"вки"", L281&gt;1),'Анализ'!$B$12,1)*IF(O281&lt;&gt;"""",'Анализ'!$B$13,1)*IF(P281&lt;&gt;"""",'Анализ'!$B$14,1)*IF(Q281&lt;&gt;"""",'Анализ'!$B$15,1)*IF(R281&lt;&gt;"""",'Анализ'!$B$16,1)*IF(S281&lt;&gt;"""",'Анализ'!$B$17,1)*IF(T281&lt;&gt;"""",'Анализ'!$B$18,1)*IF(U281&lt;&gt;"""",'Анализ'!$B$19,1"&amp;")*IF(COUNTIF(N281:U281, ""MP"") &gt; 0, 'Анализ'!$B$20, 1)*IF(COUNTIF(N281:U281, ""P"") &gt; 0, 'Анализ'!$B$21, 1)"),0.0)</f>
        <v>0</v>
      </c>
      <c r="G281" s="18" t="str">
        <f t="shared" si="1"/>
        <v>Не известно</v>
      </c>
      <c r="H281" s="13">
        <f t="shared" si="2"/>
        <v>0</v>
      </c>
      <c r="I281" s="18">
        <f t="shared" si="3"/>
        <v>0</v>
      </c>
      <c r="J281" s="18">
        <f>COUNTIF('Отчеты'!D281:AC281, $J$1)</f>
        <v>0</v>
      </c>
      <c r="K281" s="18">
        <f>COUNTIF('Отчеты'!D281:AC281, $K$1)</f>
        <v>0</v>
      </c>
      <c r="L281" s="18">
        <f>COUNTIF('Отчеты'!D281:AC281, $L$1)</f>
        <v>0</v>
      </c>
      <c r="M281" s="18">
        <f>COUNTIF('Отчеты'!D281:AC281, $M$1)</f>
        <v>0</v>
      </c>
      <c r="N281" s="19"/>
      <c r="O281" s="19"/>
      <c r="P281" s="19"/>
      <c r="Q281" s="19"/>
      <c r="R281" s="19"/>
      <c r="S281" s="19"/>
      <c r="T281" s="19"/>
      <c r="U281" s="19"/>
    </row>
    <row r="282">
      <c r="A282" s="18" t="s">
        <v>859</v>
      </c>
      <c r="B282" s="30" t="s">
        <v>863</v>
      </c>
      <c r="C282" s="29" t="s">
        <v>1028</v>
      </c>
      <c r="D282" s="13" t="s">
        <v>1029</v>
      </c>
      <c r="E282" s="18" t="s">
        <v>862</v>
      </c>
      <c r="F282" s="13">
        <f>IFERROR(__xludf.DUMMYFUNCTION("IF(A282=""Poslanec"",'Анализ'!$B$2,1)*IF(A282=""Senator"",'Анализ'!$B$3,1)*IF(A282=""Europoslanec"",'Анализ'!$B$4,1)*IF(A282=""Jiny politik"",'Анализ'!$B$5,1)*IF(COUNTIF('Анализ'!$C$6:$I$6, B282) = 0, 'Анализ'!$B$6, 1)*IF(B282=""BEZPP"", 'Анализ'!$B$7, 1)"&amp;"*IF(REGEXMATCH(D282, ""Praha""), 'Анализ'!$B$8, 1)*IF(COUNTIF('Анализ'!$C$9:$D$9, B282) &gt; 0, 'Анализ'!$B$9, 1)*IF(AND(G282=""Не известно"", K282&gt;0),'Анализ'!$B$10,1)*IF(AND(G282=""Не известно"", J282&gt;0, K282=0),'Анализ'!$B$11,1)*IF(AND(G282=""Против попра"&amp;"вки"", L282&gt;1),'Анализ'!$B$12,1)*IF(O282&lt;&gt;"""",'Анализ'!$B$13,1)*IF(P282&lt;&gt;"""",'Анализ'!$B$14,1)*IF(Q282&lt;&gt;"""",'Анализ'!$B$15,1)*IF(R282&lt;&gt;"""",'Анализ'!$B$16,1)*IF(S282&lt;&gt;"""",'Анализ'!$B$17,1)*IF(T282&lt;&gt;"""",'Анализ'!$B$18,1)*IF(U282&lt;&gt;"""",'Анализ'!$B$19,1"&amp;")*IF(COUNTIF(N282:U282, ""MP"") &gt; 0, 'Анализ'!$B$20, 1)*IF(COUNTIF(N282:U282, ""P"") &gt; 0, 'Анализ'!$B$21, 1)"),0.0)</f>
        <v>0</v>
      </c>
      <c r="G282" s="18" t="str">
        <f t="shared" si="1"/>
        <v>Не известно</v>
      </c>
      <c r="H282" s="13">
        <f t="shared" si="2"/>
        <v>0</v>
      </c>
      <c r="I282" s="18">
        <f t="shared" si="3"/>
        <v>0</v>
      </c>
      <c r="J282" s="18">
        <f>COUNTIF('Отчеты'!D282:AC282, $J$1)</f>
        <v>0</v>
      </c>
      <c r="K282" s="18">
        <f>COUNTIF('Отчеты'!D282:AC282, $K$1)</f>
        <v>0</v>
      </c>
      <c r="L282" s="18">
        <f>COUNTIF('Отчеты'!D282:AC282, $L$1)</f>
        <v>0</v>
      </c>
      <c r="M282" s="18">
        <f>COUNTIF('Отчеты'!D282:AC282, $M$1)</f>
        <v>0</v>
      </c>
      <c r="N282" s="19"/>
      <c r="O282" s="19"/>
      <c r="P282" s="19"/>
      <c r="Q282" s="19"/>
      <c r="R282" s="19"/>
      <c r="S282" s="19"/>
      <c r="T282" s="19"/>
      <c r="U282" s="19"/>
    </row>
    <row r="283">
      <c r="A283" s="18" t="s">
        <v>1030</v>
      </c>
      <c r="B283" s="18" t="s">
        <v>996</v>
      </c>
      <c r="C283" s="4" t="s">
        <v>1031</v>
      </c>
      <c r="D283" s="13"/>
      <c r="E283" s="32" t="s">
        <v>1032</v>
      </c>
      <c r="F283" s="13">
        <f>IFERROR(__xludf.DUMMYFUNCTION("IF(A283=""Poslanec"",'Анализ'!$B$2,1)*IF(A283=""Senator"",'Анализ'!$B$3,1)*IF(A283=""Europoslanec"",'Анализ'!$B$4,1)*IF(A283=""Jiny politik"",'Анализ'!$B$5,1)*IF(COUNTIF('Анализ'!$C$6:$I$6, B283) = 0, 'Анализ'!$B$6, 1)*IF(B283=""BEZPP"", 'Анализ'!$B$7, 1)"&amp;"*IF(REGEXMATCH(D283, ""Praha""), 'Анализ'!$B$8, 1)*IF(COUNTIF('Анализ'!$C$9:$D$9, B283) &gt; 0, 'Анализ'!$B$9, 1)*IF(AND(G283=""Не известно"", K283&gt;0),'Анализ'!$B$10,1)*IF(AND(G283=""Не известно"", J283&gt;0, K283=0),'Анализ'!$B$11,1)*IF(AND(G283=""Против попра"&amp;"вки"", L283&gt;1),'Анализ'!$B$12,1)*IF(O283&lt;&gt;"""",'Анализ'!$B$13,1)*IF(P283&lt;&gt;"""",'Анализ'!$B$14,1)*IF(Q283&lt;&gt;"""",'Анализ'!$B$15,1)*IF(R283&lt;&gt;"""",'Анализ'!$B$16,1)*IF(S283&lt;&gt;"""",'Анализ'!$B$17,1)*IF(T283&lt;&gt;"""",'Анализ'!$B$18,1)*IF(U283&lt;&gt;"""",'Анализ'!$B$19,1"&amp;")*IF(COUNTIF(N283:U283, ""MP"") &gt; 0, 'Анализ'!$B$20, 1)*IF(COUNTIF(N283:U283, ""P"") &gt; 0, 'Анализ'!$B$21, 1)"),0.0)</f>
        <v>0</v>
      </c>
      <c r="G283" s="18" t="str">
        <f t="shared" si="1"/>
        <v>Не известно</v>
      </c>
      <c r="H283" s="13">
        <f t="shared" si="2"/>
        <v>0</v>
      </c>
      <c r="I283" s="18">
        <f t="shared" si="3"/>
        <v>0</v>
      </c>
      <c r="J283" s="18">
        <f>COUNTIF('Отчеты'!D283:AC283, $J$1)</f>
        <v>0</v>
      </c>
      <c r="K283" s="18">
        <f>COUNTIF('Отчеты'!D283:AC283, $K$1)</f>
        <v>0</v>
      </c>
      <c r="L283" s="18">
        <f>COUNTIF('Отчеты'!D283:AC283, $L$1)</f>
        <v>0</v>
      </c>
      <c r="M283" s="18">
        <f>COUNTIF('Отчеты'!D283:AC283, $M$1)</f>
        <v>0</v>
      </c>
      <c r="N283" s="19"/>
      <c r="O283" s="19"/>
      <c r="P283" s="19"/>
      <c r="Q283" s="19"/>
      <c r="R283" s="19"/>
      <c r="S283" s="19"/>
      <c r="T283" s="19"/>
      <c r="U283" s="19"/>
    </row>
    <row r="284">
      <c r="A284" s="18" t="s">
        <v>1030</v>
      </c>
      <c r="B284" s="18" t="s">
        <v>48</v>
      </c>
      <c r="C284" s="4" t="s">
        <v>1033</v>
      </c>
      <c r="D284" s="13"/>
      <c r="E284" s="32" t="s">
        <v>1034</v>
      </c>
      <c r="F284" s="13">
        <f>IFERROR(__xludf.DUMMYFUNCTION("IF(A284=""Poslanec"",'Анализ'!$B$2,1)*IF(A284=""Senator"",'Анализ'!$B$3,1)*IF(A284=""Europoslanec"",'Анализ'!$B$4,1)*IF(A284=""Jiny politik"",'Анализ'!$B$5,1)*IF(COUNTIF('Анализ'!$C$6:$I$6, B284) = 0, 'Анализ'!$B$6, 1)*IF(B284=""BEZPP"", 'Анализ'!$B$7, 1)"&amp;"*IF(REGEXMATCH(D284, ""Praha""), 'Анализ'!$B$8, 1)*IF(COUNTIF('Анализ'!$C$9:$D$9, B284) &gt; 0, 'Анализ'!$B$9, 1)*IF(AND(G284=""Не известно"", K284&gt;0),'Анализ'!$B$10,1)*IF(AND(G284=""Не известно"", J284&gt;0, K284=0),'Анализ'!$B$11,1)*IF(AND(G284=""Против попра"&amp;"вки"", L284&gt;1),'Анализ'!$B$12,1)*IF(O284&lt;&gt;"""",'Анализ'!$B$13,1)*IF(P284&lt;&gt;"""",'Анализ'!$B$14,1)*IF(Q284&lt;&gt;"""",'Анализ'!$B$15,1)*IF(R284&lt;&gt;"""",'Анализ'!$B$16,1)*IF(S284&lt;&gt;"""",'Анализ'!$B$17,1)*IF(T284&lt;&gt;"""",'Анализ'!$B$18,1)*IF(U284&lt;&gt;"""",'Анализ'!$B$19,1"&amp;")*IF(COUNTIF(N284:U284, ""MP"") &gt; 0, 'Анализ'!$B$20, 1)*IF(COUNTIF(N284:U284, ""P"") &gt; 0, 'Анализ'!$B$21, 1)"),0.24)</f>
        <v>0.24</v>
      </c>
      <c r="G284" s="18" t="str">
        <f t="shared" si="1"/>
        <v>Не известно</v>
      </c>
      <c r="H284" s="13">
        <f t="shared" si="2"/>
        <v>0</v>
      </c>
      <c r="I284" s="18">
        <f t="shared" si="3"/>
        <v>0</v>
      </c>
      <c r="J284" s="18">
        <f>COUNTIF('Отчеты'!D284:AC284, $J$1)</f>
        <v>0</v>
      </c>
      <c r="K284" s="18">
        <f>COUNTIF('Отчеты'!D284:AC284, $K$1)</f>
        <v>0</v>
      </c>
      <c r="L284" s="18">
        <f>COUNTIF('Отчеты'!D284:AC284, $L$1)</f>
        <v>0</v>
      </c>
      <c r="M284" s="18">
        <f>COUNTIF('Отчеты'!D284:AC284, $M$1)</f>
        <v>0</v>
      </c>
      <c r="N284" s="19"/>
      <c r="O284" s="19"/>
      <c r="P284" s="19"/>
      <c r="Q284" s="19"/>
      <c r="R284" s="19"/>
      <c r="S284" s="19"/>
      <c r="T284" s="19"/>
      <c r="U284" s="19"/>
    </row>
    <row r="285">
      <c r="A285" s="18" t="s">
        <v>1030</v>
      </c>
      <c r="B285" s="18" t="s">
        <v>588</v>
      </c>
      <c r="C285" s="4" t="s">
        <v>1035</v>
      </c>
      <c r="D285" s="13"/>
      <c r="E285" s="32" t="s">
        <v>1036</v>
      </c>
      <c r="F285" s="13">
        <f>IFERROR(__xludf.DUMMYFUNCTION("IF(A285=""Poslanec"",'Анализ'!$B$2,1)*IF(A285=""Senator"",'Анализ'!$B$3,1)*IF(A285=""Europoslanec"",'Анализ'!$B$4,1)*IF(A285=""Jiny politik"",'Анализ'!$B$5,1)*IF(COUNTIF('Анализ'!$C$6:$I$6, B285) = 0, 'Анализ'!$B$6, 1)*IF(B285=""BEZPP"", 'Анализ'!$B$7, 1)"&amp;"*IF(REGEXMATCH(D285, ""Praha""), 'Анализ'!$B$8, 1)*IF(COUNTIF('Анализ'!$C$9:$D$9, B285) &gt; 0, 'Анализ'!$B$9, 1)*IF(AND(G285=""Не известно"", K285&gt;0),'Анализ'!$B$10,1)*IF(AND(G285=""Не известно"", J285&gt;0, K285=0),'Анализ'!$B$11,1)*IF(AND(G285=""Против попра"&amp;"вки"", L285&gt;1),'Анализ'!$B$12,1)*IF(O285&lt;&gt;"""",'Анализ'!$B$13,1)*IF(P285&lt;&gt;"""",'Анализ'!$B$14,1)*IF(Q285&lt;&gt;"""",'Анализ'!$B$15,1)*IF(R285&lt;&gt;"""",'Анализ'!$B$16,1)*IF(S285&lt;&gt;"""",'Анализ'!$B$17,1)*IF(T285&lt;&gt;"""",'Анализ'!$B$18,1)*IF(U285&lt;&gt;"""",'Анализ'!$B$19,1"&amp;")*IF(COUNTIF(N285:U285, ""MP"") &gt; 0, 'Анализ'!$B$20, 1)*IF(COUNTIF(N285:U285, ""P"") &gt; 0, 'Анализ'!$B$21, 1)"),0.24)</f>
        <v>0.24</v>
      </c>
      <c r="G285" s="18" t="str">
        <f t="shared" si="1"/>
        <v>Не известно</v>
      </c>
      <c r="H285" s="13">
        <f t="shared" si="2"/>
        <v>0</v>
      </c>
      <c r="I285" s="18">
        <f t="shared" si="3"/>
        <v>0</v>
      </c>
      <c r="J285" s="18">
        <f>COUNTIF('Отчеты'!D285:AC285, $J$1)</f>
        <v>0</v>
      </c>
      <c r="K285" s="18">
        <f>COUNTIF('Отчеты'!D285:AC285, $K$1)</f>
        <v>0</v>
      </c>
      <c r="L285" s="18">
        <f>COUNTIF('Отчеты'!D285:AC285, $L$1)</f>
        <v>0</v>
      </c>
      <c r="M285" s="18">
        <f>COUNTIF('Отчеты'!D285:AC285, $M$1)</f>
        <v>0</v>
      </c>
      <c r="N285" s="19"/>
      <c r="O285" s="19"/>
      <c r="P285" s="19"/>
      <c r="Q285" s="19"/>
      <c r="R285" s="19"/>
      <c r="S285" s="19"/>
      <c r="T285" s="19"/>
      <c r="U285" s="19"/>
    </row>
    <row r="286">
      <c r="A286" s="18" t="s">
        <v>1030</v>
      </c>
      <c r="B286" s="18" t="s">
        <v>1037</v>
      </c>
      <c r="C286" s="4" t="s">
        <v>1038</v>
      </c>
      <c r="D286" s="13"/>
      <c r="E286" s="32" t="s">
        <v>1039</v>
      </c>
      <c r="F286" s="13">
        <f>IFERROR(__xludf.DUMMYFUNCTION("IF(A286=""Poslanec"",'Анализ'!$B$2,1)*IF(A286=""Senator"",'Анализ'!$B$3,1)*IF(A286=""Europoslanec"",'Анализ'!$B$4,1)*IF(A286=""Jiny politik"",'Анализ'!$B$5,1)*IF(COUNTIF('Анализ'!$C$6:$I$6, B286) = 0, 'Анализ'!$B$6, 1)*IF(B286=""BEZPP"", 'Анализ'!$B$7, 1)"&amp;"*IF(REGEXMATCH(D286, ""Praha""), 'Анализ'!$B$8, 1)*IF(COUNTIF('Анализ'!$C$9:$D$9, B286) &gt; 0, 'Анализ'!$B$9, 1)*IF(AND(G286=""Не известно"", K286&gt;0),'Анализ'!$B$10,1)*IF(AND(G286=""Не известно"", J286&gt;0, K286=0),'Анализ'!$B$11,1)*IF(AND(G286=""Против попра"&amp;"вки"", L286&gt;1),'Анализ'!$B$12,1)*IF(O286&lt;&gt;"""",'Анализ'!$B$13,1)*IF(P286&lt;&gt;"""",'Анализ'!$B$14,1)*IF(Q286&lt;&gt;"""",'Анализ'!$B$15,1)*IF(R286&lt;&gt;"""",'Анализ'!$B$16,1)*IF(S286&lt;&gt;"""",'Анализ'!$B$17,1)*IF(T286&lt;&gt;"""",'Анализ'!$B$18,1)*IF(U286&lt;&gt;"""",'Анализ'!$B$19,1"&amp;")*IF(COUNTIF(N286:U286, ""MP"") &gt; 0, 'Анализ'!$B$20, 1)*IF(COUNTIF(N286:U286, ""P"") &gt; 0, 'Анализ'!$B$21, 1)"),0.0)</f>
        <v>0</v>
      </c>
      <c r="G286" s="18" t="str">
        <f t="shared" si="1"/>
        <v>Не известно</v>
      </c>
      <c r="H286" s="13">
        <f t="shared" si="2"/>
        <v>0</v>
      </c>
      <c r="I286" s="18">
        <f t="shared" si="3"/>
        <v>0</v>
      </c>
      <c r="J286" s="18">
        <f>COUNTIF('Отчеты'!D286:AC286, $J$1)</f>
        <v>0</v>
      </c>
      <c r="K286" s="18">
        <f>COUNTIF('Отчеты'!D286:AC286, $K$1)</f>
        <v>0</v>
      </c>
      <c r="L286" s="18">
        <f>COUNTIF('Отчеты'!D286:AC286, $L$1)</f>
        <v>0</v>
      </c>
      <c r="M286" s="18">
        <f>COUNTIF('Отчеты'!D286:AC286, $M$1)</f>
        <v>0</v>
      </c>
      <c r="N286" s="19"/>
      <c r="O286" s="19"/>
      <c r="P286" s="19"/>
      <c r="Q286" s="19"/>
      <c r="R286" s="19"/>
      <c r="S286" s="19"/>
      <c r="T286" s="19"/>
      <c r="U286" s="19"/>
    </row>
    <row r="287">
      <c r="A287" s="18" t="s">
        <v>1030</v>
      </c>
      <c r="B287" s="18" t="s">
        <v>48</v>
      </c>
      <c r="C287" s="4" t="s">
        <v>1040</v>
      </c>
      <c r="D287" s="13"/>
      <c r="E287" s="32" t="s">
        <v>1041</v>
      </c>
      <c r="F287" s="13">
        <f>IFERROR(__xludf.DUMMYFUNCTION("IF(A287=""Poslanec"",'Анализ'!$B$2,1)*IF(A287=""Senator"",'Анализ'!$B$3,1)*IF(A287=""Europoslanec"",'Анализ'!$B$4,1)*IF(A287=""Jiny politik"",'Анализ'!$B$5,1)*IF(COUNTIF('Анализ'!$C$6:$I$6, B287) = 0, 'Анализ'!$B$6, 1)*IF(B287=""BEZPP"", 'Анализ'!$B$7, 1)"&amp;"*IF(REGEXMATCH(D287, ""Praha""), 'Анализ'!$B$8, 1)*IF(COUNTIF('Анализ'!$C$9:$D$9, B287) &gt; 0, 'Анализ'!$B$9, 1)*IF(AND(G287=""Не известно"", K287&gt;0),'Анализ'!$B$10,1)*IF(AND(G287=""Не известно"", J287&gt;0, K287=0),'Анализ'!$B$11,1)*IF(AND(G287=""Против попра"&amp;"вки"", L287&gt;1),'Анализ'!$B$12,1)*IF(O287&lt;&gt;"""",'Анализ'!$B$13,1)*IF(P287&lt;&gt;"""",'Анализ'!$B$14,1)*IF(Q287&lt;&gt;"""",'Анализ'!$B$15,1)*IF(R287&lt;&gt;"""",'Анализ'!$B$16,1)*IF(S287&lt;&gt;"""",'Анализ'!$B$17,1)*IF(T287&lt;&gt;"""",'Анализ'!$B$18,1)*IF(U287&lt;&gt;"""",'Анализ'!$B$19,1"&amp;")*IF(COUNTIF(N287:U287, ""MP"") &gt; 0, 'Анализ'!$B$20, 1)*IF(COUNTIF(N287:U287, ""P"") &gt; 0, 'Анализ'!$B$21, 1)"),0.24)</f>
        <v>0.24</v>
      </c>
      <c r="G287" s="18" t="str">
        <f t="shared" si="1"/>
        <v>Не известно</v>
      </c>
      <c r="H287" s="13">
        <f t="shared" si="2"/>
        <v>0</v>
      </c>
      <c r="I287" s="18">
        <f t="shared" si="3"/>
        <v>0</v>
      </c>
      <c r="J287" s="18">
        <f>COUNTIF('Отчеты'!D287:AC287, $J$1)</f>
        <v>0</v>
      </c>
      <c r="K287" s="18">
        <f>COUNTIF('Отчеты'!D287:AC287, $K$1)</f>
        <v>0</v>
      </c>
      <c r="L287" s="18">
        <f>COUNTIF('Отчеты'!D287:AC287, $L$1)</f>
        <v>0</v>
      </c>
      <c r="M287" s="18">
        <f>COUNTIF('Отчеты'!D287:AC287, $M$1)</f>
        <v>0</v>
      </c>
      <c r="N287" s="19"/>
      <c r="O287" s="19"/>
      <c r="P287" s="19"/>
      <c r="Q287" s="19"/>
      <c r="R287" s="19"/>
      <c r="S287" s="19"/>
      <c r="T287" s="19"/>
      <c r="U287" s="19"/>
    </row>
    <row r="288">
      <c r="A288" s="18" t="s">
        <v>1030</v>
      </c>
      <c r="B288" s="18" t="s">
        <v>669</v>
      </c>
      <c r="C288" s="4" t="s">
        <v>1042</v>
      </c>
      <c r="D288" s="13"/>
      <c r="E288" s="32" t="s">
        <v>1043</v>
      </c>
      <c r="F288" s="13">
        <f>IFERROR(__xludf.DUMMYFUNCTION("IF(A288=""Poslanec"",'Анализ'!$B$2,1)*IF(A288=""Senator"",'Анализ'!$B$3,1)*IF(A288=""Europoslanec"",'Анализ'!$B$4,1)*IF(A288=""Jiny politik"",'Анализ'!$B$5,1)*IF(COUNTIF('Анализ'!$C$6:$I$6, B288) = 0, 'Анализ'!$B$6, 1)*IF(B288=""BEZPP"", 'Анализ'!$B$7, 1)"&amp;"*IF(REGEXMATCH(D288, ""Praha""), 'Анализ'!$B$8, 1)*IF(COUNTIF('Анализ'!$C$9:$D$9, B288) &gt; 0, 'Анализ'!$B$9, 1)*IF(AND(G288=""Не известно"", K288&gt;0),'Анализ'!$B$10,1)*IF(AND(G288=""Не известно"", J288&gt;0, K288=0),'Анализ'!$B$11,1)*IF(AND(G288=""Против попра"&amp;"вки"", L288&gt;1),'Анализ'!$B$12,1)*IF(O288&lt;&gt;"""",'Анализ'!$B$13,1)*IF(P288&lt;&gt;"""",'Анализ'!$B$14,1)*IF(Q288&lt;&gt;"""",'Анализ'!$B$15,1)*IF(R288&lt;&gt;"""",'Анализ'!$B$16,1)*IF(S288&lt;&gt;"""",'Анализ'!$B$17,1)*IF(T288&lt;&gt;"""",'Анализ'!$B$18,1)*IF(U288&lt;&gt;"""",'Анализ'!$B$19,1"&amp;")*IF(COUNTIF(N288:U288, ""MP"") &gt; 0, 'Анализ'!$B$20, 1)*IF(COUNTIF(N288:U288, ""P"") &gt; 0, 'Анализ'!$B$21, 1)"),0.4)</f>
        <v>0.4</v>
      </c>
      <c r="G288" s="18" t="str">
        <f t="shared" si="1"/>
        <v>Не известно</v>
      </c>
      <c r="H288" s="13">
        <f t="shared" si="2"/>
        <v>0</v>
      </c>
      <c r="I288" s="18">
        <f t="shared" si="3"/>
        <v>0</v>
      </c>
      <c r="J288" s="18">
        <f>COUNTIF('Отчеты'!D288:AC288, $J$1)</f>
        <v>0</v>
      </c>
      <c r="K288" s="18">
        <f>COUNTIF('Отчеты'!D288:AC288, $K$1)</f>
        <v>0</v>
      </c>
      <c r="L288" s="18">
        <f>COUNTIF('Отчеты'!D288:AC288, $L$1)</f>
        <v>0</v>
      </c>
      <c r="M288" s="18">
        <f>COUNTIF('Отчеты'!D288:AC288, $M$1)</f>
        <v>0</v>
      </c>
      <c r="N288" s="19"/>
      <c r="O288" s="19"/>
      <c r="P288" s="19"/>
      <c r="Q288" s="19"/>
      <c r="R288" s="19"/>
      <c r="S288" s="19"/>
      <c r="T288" s="19"/>
      <c r="U288" s="19"/>
    </row>
    <row r="289">
      <c r="A289" s="18" t="s">
        <v>1030</v>
      </c>
      <c r="B289" s="13" t="s">
        <v>572</v>
      </c>
      <c r="C289" s="4" t="s">
        <v>1044</v>
      </c>
      <c r="D289" s="13"/>
      <c r="E289" s="32" t="s">
        <v>1045</v>
      </c>
      <c r="F289" s="13">
        <f>IFERROR(__xludf.DUMMYFUNCTION("IF(A289=""Poslanec"",'Анализ'!$B$2,1)*IF(A289=""Senator"",'Анализ'!$B$3,1)*IF(A289=""Europoslanec"",'Анализ'!$B$4,1)*IF(A289=""Jiny politik"",'Анализ'!$B$5,1)*IF(COUNTIF('Анализ'!$C$6:$I$6, B289) = 0, 'Анализ'!$B$6, 1)*IF(B289=""BEZPP"", 'Анализ'!$B$7, 1)"&amp;"*IF(REGEXMATCH(D289, ""Praha""), 'Анализ'!$B$8, 1)*IF(COUNTIF('Анализ'!$C$9:$D$9, B289) &gt; 0, 'Анализ'!$B$9, 1)*IF(AND(G289=""Не известно"", K289&gt;0),'Анализ'!$B$10,1)*IF(AND(G289=""Не известно"", J289&gt;0, K289=0),'Анализ'!$B$11,1)*IF(AND(G289=""Против попра"&amp;"вки"", L289&gt;1),'Анализ'!$B$12,1)*IF(O289&lt;&gt;"""",'Анализ'!$B$13,1)*IF(P289&lt;&gt;"""",'Анализ'!$B$14,1)*IF(Q289&lt;&gt;"""",'Анализ'!$B$15,1)*IF(R289&lt;&gt;"""",'Анализ'!$B$16,1)*IF(S289&lt;&gt;"""",'Анализ'!$B$17,1)*IF(T289&lt;&gt;"""",'Анализ'!$B$18,1)*IF(U289&lt;&gt;"""",'Анализ'!$B$19,1"&amp;")*IF(COUNTIF(N289:U289, ""MP"") &gt; 0, 'Анализ'!$B$20, 1)*IF(COUNTIF(N289:U289, ""P"") &gt; 0, 'Анализ'!$B$21, 1)"),0.4)</f>
        <v>0.4</v>
      </c>
      <c r="G289" s="18" t="str">
        <f t="shared" si="1"/>
        <v>Не известно</v>
      </c>
      <c r="H289" s="13">
        <f t="shared" si="2"/>
        <v>0</v>
      </c>
      <c r="I289" s="18">
        <f t="shared" si="3"/>
        <v>0</v>
      </c>
      <c r="J289" s="18">
        <f>COUNTIF('Отчеты'!D289:AC289, $J$1)</f>
        <v>0</v>
      </c>
      <c r="K289" s="18">
        <f>COUNTIF('Отчеты'!D289:AC289, $K$1)</f>
        <v>0</v>
      </c>
      <c r="L289" s="18">
        <f>COUNTIF('Отчеты'!D289:AC289, $L$1)</f>
        <v>0</v>
      </c>
      <c r="M289" s="18">
        <f>COUNTIF('Отчеты'!D289:AC289, $M$1)</f>
        <v>0</v>
      </c>
      <c r="N289" s="19"/>
      <c r="O289" s="19"/>
      <c r="P289" s="19"/>
      <c r="Q289" s="19"/>
      <c r="R289" s="19"/>
      <c r="S289" s="19"/>
      <c r="T289" s="19"/>
      <c r="U289" s="19"/>
    </row>
    <row r="290">
      <c r="A290" s="18" t="s">
        <v>1030</v>
      </c>
      <c r="B290" s="18" t="s">
        <v>48</v>
      </c>
      <c r="C290" s="4" t="s">
        <v>1046</v>
      </c>
      <c r="D290" s="13"/>
      <c r="E290" s="32" t="s">
        <v>1047</v>
      </c>
      <c r="F290" s="13">
        <f>IFERROR(__xludf.DUMMYFUNCTION("IF(A290=""Poslanec"",'Анализ'!$B$2,1)*IF(A290=""Senator"",'Анализ'!$B$3,1)*IF(A290=""Europoslanec"",'Анализ'!$B$4,1)*IF(A290=""Jiny politik"",'Анализ'!$B$5,1)*IF(COUNTIF('Анализ'!$C$6:$I$6, B290) = 0, 'Анализ'!$B$6, 1)*IF(B290=""BEZPP"", 'Анализ'!$B$7, 1)"&amp;"*IF(REGEXMATCH(D290, ""Praha""), 'Анализ'!$B$8, 1)*IF(COUNTIF('Анализ'!$C$9:$D$9, B290) &gt; 0, 'Анализ'!$B$9, 1)*IF(AND(G290=""Не известно"", K290&gt;0),'Анализ'!$B$10,1)*IF(AND(G290=""Не известно"", J290&gt;0, K290=0),'Анализ'!$B$11,1)*IF(AND(G290=""Против попра"&amp;"вки"", L290&gt;1),'Анализ'!$B$12,1)*IF(O290&lt;&gt;"""",'Анализ'!$B$13,1)*IF(P290&lt;&gt;"""",'Анализ'!$B$14,1)*IF(Q290&lt;&gt;"""",'Анализ'!$B$15,1)*IF(R290&lt;&gt;"""",'Анализ'!$B$16,1)*IF(S290&lt;&gt;"""",'Анализ'!$B$17,1)*IF(T290&lt;&gt;"""",'Анализ'!$B$18,1)*IF(U290&lt;&gt;"""",'Анализ'!$B$19,1"&amp;")*IF(COUNTIF(N290:U290, ""MP"") &gt; 0, 'Анализ'!$B$20, 1)*IF(COUNTIF(N290:U290, ""P"") &gt; 0, 'Анализ'!$B$21, 1)"),0.24)</f>
        <v>0.24</v>
      </c>
      <c r="G290" s="18" t="str">
        <f t="shared" si="1"/>
        <v>Не известно</v>
      </c>
      <c r="H290" s="13">
        <f t="shared" si="2"/>
        <v>0</v>
      </c>
      <c r="I290" s="18">
        <f t="shared" si="3"/>
        <v>0</v>
      </c>
      <c r="J290" s="18">
        <f>COUNTIF('Отчеты'!D290:AC290, $J$1)</f>
        <v>0</v>
      </c>
      <c r="K290" s="18">
        <f>COUNTIF('Отчеты'!D290:AC290, $K$1)</f>
        <v>0</v>
      </c>
      <c r="L290" s="18">
        <f>COUNTIF('Отчеты'!D290:AC290, $L$1)</f>
        <v>0</v>
      </c>
      <c r="M290" s="18">
        <f>COUNTIF('Отчеты'!D290:AC290, $M$1)</f>
        <v>0</v>
      </c>
      <c r="N290" s="19"/>
      <c r="O290" s="19"/>
      <c r="P290" s="19"/>
      <c r="Q290" s="19"/>
      <c r="R290" s="19"/>
      <c r="S290" s="19"/>
      <c r="T290" s="19"/>
      <c r="U290" s="19"/>
    </row>
    <row r="291">
      <c r="A291" s="18" t="s">
        <v>1030</v>
      </c>
      <c r="B291" s="13" t="s">
        <v>802</v>
      </c>
      <c r="C291" s="4" t="s">
        <v>1048</v>
      </c>
      <c r="D291" s="13"/>
      <c r="E291" s="32" t="s">
        <v>1049</v>
      </c>
      <c r="F291" s="13">
        <f>IFERROR(__xludf.DUMMYFUNCTION("IF(A291=""Poslanec"",'Анализ'!$B$2,1)*IF(A291=""Senator"",'Анализ'!$B$3,1)*IF(A291=""Europoslanec"",'Анализ'!$B$4,1)*IF(A291=""Jiny politik"",'Анализ'!$B$5,1)*IF(COUNTIF('Анализ'!$C$6:$I$6, B291) = 0, 'Анализ'!$B$6, 1)*IF(B291=""BEZPP"", 'Анализ'!$B$7, 1)"&amp;"*IF(REGEXMATCH(D291, ""Praha""), 'Анализ'!$B$8, 1)*IF(COUNTIF('Анализ'!$C$9:$D$9, B291) &gt; 0, 'Анализ'!$B$9, 1)*IF(AND(G291=""Не известно"", K291&gt;0),'Анализ'!$B$10,1)*IF(AND(G291=""Не известно"", J291&gt;0, K291=0),'Анализ'!$B$11,1)*IF(AND(G291=""Против попра"&amp;"вки"", L291&gt;1),'Анализ'!$B$12,1)*IF(O291&lt;&gt;"""",'Анализ'!$B$13,1)*IF(P291&lt;&gt;"""",'Анализ'!$B$14,1)*IF(Q291&lt;&gt;"""",'Анализ'!$B$15,1)*IF(R291&lt;&gt;"""",'Анализ'!$B$16,1)*IF(S291&lt;&gt;"""",'Анализ'!$B$17,1)*IF(T291&lt;&gt;"""",'Анализ'!$B$18,1)*IF(U291&lt;&gt;"""",'Анализ'!$B$19,1"&amp;")*IF(COUNTIF(N291:U291, ""MP"") &gt; 0, 'Анализ'!$B$20, 1)*IF(COUNTIF(N291:U291, ""P"") &gt; 0, 'Анализ'!$B$21, 1)"),0.4)</f>
        <v>0.4</v>
      </c>
      <c r="G291" s="18" t="str">
        <f t="shared" si="1"/>
        <v>Не известно</v>
      </c>
      <c r="H291" s="13">
        <f t="shared" si="2"/>
        <v>0</v>
      </c>
      <c r="I291" s="18">
        <f t="shared" si="3"/>
        <v>0</v>
      </c>
      <c r="J291" s="18">
        <f>COUNTIF('Отчеты'!D291:AC291, $J$1)</f>
        <v>0</v>
      </c>
      <c r="K291" s="18">
        <f>COUNTIF('Отчеты'!D291:AC291, $K$1)</f>
        <v>0</v>
      </c>
      <c r="L291" s="18">
        <f>COUNTIF('Отчеты'!D291:AC291, $L$1)</f>
        <v>0</v>
      </c>
      <c r="M291" s="18">
        <f>COUNTIF('Отчеты'!D291:AC291, $M$1)</f>
        <v>0</v>
      </c>
      <c r="N291" s="19"/>
      <c r="O291" s="19"/>
      <c r="P291" s="19"/>
      <c r="Q291" s="19"/>
      <c r="R291" s="19"/>
      <c r="S291" s="19"/>
      <c r="T291" s="19"/>
      <c r="U291" s="19"/>
    </row>
    <row r="292">
      <c r="A292" s="18" t="s">
        <v>1030</v>
      </c>
      <c r="B292" s="18" t="s">
        <v>1050</v>
      </c>
      <c r="C292" s="4" t="s">
        <v>1051</v>
      </c>
      <c r="D292" s="13"/>
      <c r="E292" s="32" t="s">
        <v>1052</v>
      </c>
      <c r="F292" s="13">
        <f>IFERROR(__xludf.DUMMYFUNCTION("IF(A292=""Poslanec"",'Анализ'!$B$2,1)*IF(A292=""Senator"",'Анализ'!$B$3,1)*IF(A292=""Europoslanec"",'Анализ'!$B$4,1)*IF(A292=""Jiny politik"",'Анализ'!$B$5,1)*IF(COUNTIF('Анализ'!$C$6:$I$6, B292) = 0, 'Анализ'!$B$6, 1)*IF(B292=""BEZPP"", 'Анализ'!$B$7, 1)"&amp;"*IF(REGEXMATCH(D292, ""Praha""), 'Анализ'!$B$8, 1)*IF(COUNTIF('Анализ'!$C$9:$D$9, B292) &gt; 0, 'Анализ'!$B$9, 1)*IF(AND(G292=""Не известно"", K292&gt;0),'Анализ'!$B$10,1)*IF(AND(G292=""Не известно"", J292&gt;0, K292=0),'Анализ'!$B$11,1)*IF(AND(G292=""Против попра"&amp;"вки"", L292&gt;1),'Анализ'!$B$12,1)*IF(O292&lt;&gt;"""",'Анализ'!$B$13,1)*IF(P292&lt;&gt;"""",'Анализ'!$B$14,1)*IF(Q292&lt;&gt;"""",'Анализ'!$B$15,1)*IF(R292&lt;&gt;"""",'Анализ'!$B$16,1)*IF(S292&lt;&gt;"""",'Анализ'!$B$17,1)*IF(T292&lt;&gt;"""",'Анализ'!$B$18,1)*IF(U292&lt;&gt;"""",'Анализ'!$B$19,1"&amp;")*IF(COUNTIF(N292:U292, ""MP"") &gt; 0, 'Анализ'!$B$20, 1)*IF(COUNTIF(N292:U292, ""P"") &gt; 0, 'Анализ'!$B$21, 1)"),0.0)</f>
        <v>0</v>
      </c>
      <c r="G292" s="18" t="str">
        <f t="shared" si="1"/>
        <v>Не известно</v>
      </c>
      <c r="H292" s="13">
        <f t="shared" si="2"/>
        <v>0</v>
      </c>
      <c r="I292" s="18">
        <f t="shared" si="3"/>
        <v>0</v>
      </c>
      <c r="J292" s="18">
        <f>COUNTIF('Отчеты'!D292:AC292, $J$1)</f>
        <v>0</v>
      </c>
      <c r="K292" s="18">
        <f>COUNTIF('Отчеты'!D292:AC292, $K$1)</f>
        <v>0</v>
      </c>
      <c r="L292" s="18">
        <f>COUNTIF('Отчеты'!D292:AC292, $L$1)</f>
        <v>0</v>
      </c>
      <c r="M292" s="18">
        <f>COUNTIF('Отчеты'!D292:AC292, $M$1)</f>
        <v>0</v>
      </c>
      <c r="N292" s="19"/>
      <c r="O292" s="19"/>
      <c r="P292" s="19"/>
      <c r="Q292" s="19"/>
      <c r="R292" s="19"/>
      <c r="S292" s="19"/>
      <c r="T292" s="19"/>
      <c r="U292" s="19"/>
    </row>
    <row r="293">
      <c r="A293" s="18" t="s">
        <v>1030</v>
      </c>
      <c r="B293" s="18" t="s">
        <v>48</v>
      </c>
      <c r="C293" s="4" t="s">
        <v>1053</v>
      </c>
      <c r="D293" s="13"/>
      <c r="E293" s="32" t="s">
        <v>1054</v>
      </c>
      <c r="F293" s="13">
        <f>IFERROR(__xludf.DUMMYFUNCTION("IF(A293=""Poslanec"",'Анализ'!$B$2,1)*IF(A293=""Senator"",'Анализ'!$B$3,1)*IF(A293=""Europoslanec"",'Анализ'!$B$4,1)*IF(A293=""Jiny politik"",'Анализ'!$B$5,1)*IF(COUNTIF('Анализ'!$C$6:$I$6, B293) = 0, 'Анализ'!$B$6, 1)*IF(B293=""BEZPP"", 'Анализ'!$B$7, 1)"&amp;"*IF(REGEXMATCH(D293, ""Praha""), 'Анализ'!$B$8, 1)*IF(COUNTIF('Анализ'!$C$9:$D$9, B293) &gt; 0, 'Анализ'!$B$9, 1)*IF(AND(G293=""Не известно"", K293&gt;0),'Анализ'!$B$10,1)*IF(AND(G293=""Не известно"", J293&gt;0, K293=0),'Анализ'!$B$11,1)*IF(AND(G293=""Против попра"&amp;"вки"", L293&gt;1),'Анализ'!$B$12,1)*IF(O293&lt;&gt;"""",'Анализ'!$B$13,1)*IF(P293&lt;&gt;"""",'Анализ'!$B$14,1)*IF(Q293&lt;&gt;"""",'Анализ'!$B$15,1)*IF(R293&lt;&gt;"""",'Анализ'!$B$16,1)*IF(S293&lt;&gt;"""",'Анализ'!$B$17,1)*IF(T293&lt;&gt;"""",'Анализ'!$B$18,1)*IF(U293&lt;&gt;"""",'Анализ'!$B$19,1"&amp;")*IF(COUNTIF(N293:U293, ""MP"") &gt; 0, 'Анализ'!$B$20, 1)*IF(COUNTIF(N293:U293, ""P"") &gt; 0, 'Анализ'!$B$21, 1)"),0.24)</f>
        <v>0.24</v>
      </c>
      <c r="G293" s="18" t="str">
        <f t="shared" si="1"/>
        <v>Не известно</v>
      </c>
      <c r="H293" s="13">
        <f t="shared" si="2"/>
        <v>0</v>
      </c>
      <c r="I293" s="18">
        <f t="shared" si="3"/>
        <v>0</v>
      </c>
      <c r="J293" s="18">
        <f>COUNTIF('Отчеты'!D293:AC293, $J$1)</f>
        <v>0</v>
      </c>
      <c r="K293" s="18">
        <f>COUNTIF('Отчеты'!D293:AC293, $K$1)</f>
        <v>0</v>
      </c>
      <c r="L293" s="18">
        <f>COUNTIF('Отчеты'!D293:AC293, $L$1)</f>
        <v>0</v>
      </c>
      <c r="M293" s="18">
        <f>COUNTIF('Отчеты'!D293:AC293, $M$1)</f>
        <v>0</v>
      </c>
      <c r="N293" s="19"/>
      <c r="O293" s="19"/>
      <c r="P293" s="19"/>
      <c r="Q293" s="19"/>
      <c r="R293" s="19"/>
      <c r="S293" s="19"/>
      <c r="T293" s="19"/>
      <c r="U293" s="19"/>
    </row>
    <row r="294">
      <c r="A294" s="18" t="s">
        <v>1030</v>
      </c>
      <c r="B294" s="18" t="s">
        <v>431</v>
      </c>
      <c r="C294" s="4" t="s">
        <v>1055</v>
      </c>
      <c r="D294" s="13"/>
      <c r="E294" s="32" t="s">
        <v>1056</v>
      </c>
      <c r="F294" s="13">
        <f>IFERROR(__xludf.DUMMYFUNCTION("IF(A294=""Poslanec"",'Анализ'!$B$2,1)*IF(A294=""Senator"",'Анализ'!$B$3,1)*IF(A294=""Europoslanec"",'Анализ'!$B$4,1)*IF(A294=""Jiny politik"",'Анализ'!$B$5,1)*IF(COUNTIF('Анализ'!$C$6:$I$6, B294) = 0, 'Анализ'!$B$6, 1)*IF(B294=""BEZPP"", 'Анализ'!$B$7, 1)"&amp;"*IF(REGEXMATCH(D294, ""Praha""), 'Анализ'!$B$8, 1)*IF(COUNTIF('Анализ'!$C$9:$D$9, B294) &gt; 0, 'Анализ'!$B$9, 1)*IF(AND(G294=""Не известно"", K294&gt;0),'Анализ'!$B$10,1)*IF(AND(G294=""Не известно"", J294&gt;0, K294=0),'Анализ'!$B$11,1)*IF(AND(G294=""Против попра"&amp;"вки"", L294&gt;1),'Анализ'!$B$12,1)*IF(O294&lt;&gt;"""",'Анализ'!$B$13,1)*IF(P294&lt;&gt;"""",'Анализ'!$B$14,1)*IF(Q294&lt;&gt;"""",'Анализ'!$B$15,1)*IF(R294&lt;&gt;"""",'Анализ'!$B$16,1)*IF(S294&lt;&gt;"""",'Анализ'!$B$17,1)*IF(T294&lt;&gt;"""",'Анализ'!$B$18,1)*IF(U294&lt;&gt;"""",'Анализ'!$B$19,1"&amp;")*IF(COUNTIF(N294:U294, ""MP"") &gt; 0, 'Анализ'!$B$20, 1)*IF(COUNTIF(N294:U294, ""P"") &gt; 0, 'Анализ'!$B$21, 1)"),0.4)</f>
        <v>0.4</v>
      </c>
      <c r="G294" s="18" t="str">
        <f t="shared" si="1"/>
        <v>Не известно</v>
      </c>
      <c r="H294" s="13">
        <f t="shared" si="2"/>
        <v>0</v>
      </c>
      <c r="I294" s="18">
        <f t="shared" si="3"/>
        <v>0</v>
      </c>
      <c r="J294" s="18">
        <f>COUNTIF('Отчеты'!D294:AC294, $J$1)</f>
        <v>0</v>
      </c>
      <c r="K294" s="18">
        <f>COUNTIF('Отчеты'!D294:AC294, $K$1)</f>
        <v>0</v>
      </c>
      <c r="L294" s="18">
        <f>COUNTIF('Отчеты'!D294:AC294, $L$1)</f>
        <v>0</v>
      </c>
      <c r="M294" s="18">
        <f>COUNTIF('Отчеты'!D294:AC294, $M$1)</f>
        <v>0</v>
      </c>
      <c r="N294" s="19"/>
      <c r="O294" s="19"/>
      <c r="P294" s="19"/>
      <c r="Q294" s="19"/>
      <c r="R294" s="19"/>
      <c r="S294" s="19"/>
      <c r="T294" s="19"/>
      <c r="U294" s="19"/>
    </row>
    <row r="295">
      <c r="A295" s="18" t="s">
        <v>1030</v>
      </c>
      <c r="B295" s="18" t="s">
        <v>48</v>
      </c>
      <c r="C295" s="4" t="s">
        <v>1057</v>
      </c>
      <c r="D295" s="13"/>
      <c r="E295" s="32" t="s">
        <v>1058</v>
      </c>
      <c r="F295" s="13">
        <f>IFERROR(__xludf.DUMMYFUNCTION("IF(A295=""Poslanec"",'Анализ'!$B$2,1)*IF(A295=""Senator"",'Анализ'!$B$3,1)*IF(A295=""Europoslanec"",'Анализ'!$B$4,1)*IF(A295=""Jiny politik"",'Анализ'!$B$5,1)*IF(COUNTIF('Анализ'!$C$6:$I$6, B295) = 0, 'Анализ'!$B$6, 1)*IF(B295=""BEZPP"", 'Анализ'!$B$7, 1)"&amp;"*IF(REGEXMATCH(D295, ""Praha""), 'Анализ'!$B$8, 1)*IF(COUNTIF('Анализ'!$C$9:$D$9, B295) &gt; 0, 'Анализ'!$B$9, 1)*IF(AND(G295=""Не известно"", K295&gt;0),'Анализ'!$B$10,1)*IF(AND(G295=""Не известно"", J295&gt;0, K295=0),'Анализ'!$B$11,1)*IF(AND(G295=""Против попра"&amp;"вки"", L295&gt;1),'Анализ'!$B$12,1)*IF(O295&lt;&gt;"""",'Анализ'!$B$13,1)*IF(P295&lt;&gt;"""",'Анализ'!$B$14,1)*IF(Q295&lt;&gt;"""",'Анализ'!$B$15,1)*IF(R295&lt;&gt;"""",'Анализ'!$B$16,1)*IF(S295&lt;&gt;"""",'Анализ'!$B$17,1)*IF(T295&lt;&gt;"""",'Анализ'!$B$18,1)*IF(U295&lt;&gt;"""",'Анализ'!$B$19,1"&amp;")*IF(COUNTIF(N295:U295, ""MP"") &gt; 0, 'Анализ'!$B$20, 1)*IF(COUNTIF(N295:U295, ""P"") &gt; 0, 'Анализ'!$B$21, 1)"),0.24)</f>
        <v>0.24</v>
      </c>
      <c r="G295" s="18" t="str">
        <f t="shared" si="1"/>
        <v>Не известно</v>
      </c>
      <c r="H295" s="13">
        <f t="shared" si="2"/>
        <v>0</v>
      </c>
      <c r="I295" s="18">
        <f t="shared" si="3"/>
        <v>0</v>
      </c>
      <c r="J295" s="18">
        <f>COUNTIF('Отчеты'!D295:AC295, $J$1)</f>
        <v>0</v>
      </c>
      <c r="K295" s="18">
        <f>COUNTIF('Отчеты'!D295:AC295, $K$1)</f>
        <v>0</v>
      </c>
      <c r="L295" s="18">
        <f>COUNTIF('Отчеты'!D295:AC295, $L$1)</f>
        <v>0</v>
      </c>
      <c r="M295" s="18">
        <f>COUNTIF('Отчеты'!D295:AC295, $M$1)</f>
        <v>0</v>
      </c>
      <c r="N295" s="19"/>
      <c r="O295" s="19"/>
      <c r="P295" s="19"/>
      <c r="Q295" s="19"/>
      <c r="R295" s="19"/>
      <c r="S295" s="19"/>
      <c r="T295" s="19"/>
      <c r="U295" s="19"/>
    </row>
    <row r="296">
      <c r="A296" s="18" t="s">
        <v>1030</v>
      </c>
      <c r="B296" s="18" t="s">
        <v>669</v>
      </c>
      <c r="C296" s="4" t="s">
        <v>1059</v>
      </c>
      <c r="D296" s="13"/>
      <c r="E296" s="32" t="s">
        <v>1060</v>
      </c>
      <c r="F296" s="13">
        <f>IFERROR(__xludf.DUMMYFUNCTION("IF(A296=""Poslanec"",'Анализ'!$B$2,1)*IF(A296=""Senator"",'Анализ'!$B$3,1)*IF(A296=""Europoslanec"",'Анализ'!$B$4,1)*IF(A296=""Jiny politik"",'Анализ'!$B$5,1)*IF(COUNTIF('Анализ'!$C$6:$I$6, B296) = 0, 'Анализ'!$B$6, 1)*IF(B296=""BEZPP"", 'Анализ'!$B$7, 1)"&amp;"*IF(REGEXMATCH(D296, ""Praha""), 'Анализ'!$B$8, 1)*IF(COUNTIF('Анализ'!$C$9:$D$9, B296) &gt; 0, 'Анализ'!$B$9, 1)*IF(AND(G296=""Не известно"", K296&gt;0),'Анализ'!$B$10,1)*IF(AND(G296=""Не известно"", J296&gt;0, K296=0),'Анализ'!$B$11,1)*IF(AND(G296=""Против попра"&amp;"вки"", L296&gt;1),'Анализ'!$B$12,1)*IF(O296&lt;&gt;"""",'Анализ'!$B$13,1)*IF(P296&lt;&gt;"""",'Анализ'!$B$14,1)*IF(Q296&lt;&gt;"""",'Анализ'!$B$15,1)*IF(R296&lt;&gt;"""",'Анализ'!$B$16,1)*IF(S296&lt;&gt;"""",'Анализ'!$B$17,1)*IF(T296&lt;&gt;"""",'Анализ'!$B$18,1)*IF(U296&lt;&gt;"""",'Анализ'!$B$19,1"&amp;")*IF(COUNTIF(N296:U296, ""MP"") &gt; 0, 'Анализ'!$B$20, 1)*IF(COUNTIF(N296:U296, ""P"") &gt; 0, 'Анализ'!$B$21, 1)"),0.4)</f>
        <v>0.4</v>
      </c>
      <c r="G296" s="18" t="str">
        <f t="shared" si="1"/>
        <v>Не известно</v>
      </c>
      <c r="H296" s="13">
        <f t="shared" si="2"/>
        <v>0</v>
      </c>
      <c r="I296" s="18">
        <f t="shared" si="3"/>
        <v>0</v>
      </c>
      <c r="J296" s="18">
        <f>COUNTIF('Отчеты'!D296:AC296, $J$1)</f>
        <v>0</v>
      </c>
      <c r="K296" s="18">
        <f>COUNTIF('Отчеты'!D296:AC296, $K$1)</f>
        <v>0</v>
      </c>
      <c r="L296" s="18">
        <f>COUNTIF('Отчеты'!D296:AC296, $L$1)</f>
        <v>0</v>
      </c>
      <c r="M296" s="18">
        <f>COUNTIF('Отчеты'!D296:AC296, $M$1)</f>
        <v>0</v>
      </c>
      <c r="N296" s="19"/>
      <c r="O296" s="19"/>
      <c r="P296" s="19"/>
      <c r="Q296" s="19"/>
      <c r="R296" s="19"/>
      <c r="S296" s="19"/>
      <c r="T296" s="19"/>
      <c r="U296" s="19"/>
    </row>
    <row r="297">
      <c r="A297" s="18" t="s">
        <v>1030</v>
      </c>
      <c r="B297" s="13" t="s">
        <v>802</v>
      </c>
      <c r="C297" s="4" t="s">
        <v>1061</v>
      </c>
      <c r="D297" s="13"/>
      <c r="E297" s="32" t="s">
        <v>1062</v>
      </c>
      <c r="F297" s="13">
        <f>IFERROR(__xludf.DUMMYFUNCTION("IF(A297=""Poslanec"",'Анализ'!$B$2,1)*IF(A297=""Senator"",'Анализ'!$B$3,1)*IF(A297=""Europoslanec"",'Анализ'!$B$4,1)*IF(A297=""Jiny politik"",'Анализ'!$B$5,1)*IF(COUNTIF('Анализ'!$C$6:$I$6, B297) = 0, 'Анализ'!$B$6, 1)*IF(B297=""BEZPP"", 'Анализ'!$B$7, 1)"&amp;"*IF(REGEXMATCH(D297, ""Praha""), 'Анализ'!$B$8, 1)*IF(COUNTIF('Анализ'!$C$9:$D$9, B297) &gt; 0, 'Анализ'!$B$9, 1)*IF(AND(G297=""Не известно"", K297&gt;0),'Анализ'!$B$10,1)*IF(AND(G297=""Не известно"", J297&gt;0, K297=0),'Анализ'!$B$11,1)*IF(AND(G297=""Против попра"&amp;"вки"", L297&gt;1),'Анализ'!$B$12,1)*IF(O297&lt;&gt;"""",'Анализ'!$B$13,1)*IF(P297&lt;&gt;"""",'Анализ'!$B$14,1)*IF(Q297&lt;&gt;"""",'Анализ'!$B$15,1)*IF(R297&lt;&gt;"""",'Анализ'!$B$16,1)*IF(S297&lt;&gt;"""",'Анализ'!$B$17,1)*IF(T297&lt;&gt;"""",'Анализ'!$B$18,1)*IF(U297&lt;&gt;"""",'Анализ'!$B$19,1"&amp;")*IF(COUNTIF(N297:U297, ""MP"") &gt; 0, 'Анализ'!$B$20, 1)*IF(COUNTIF(N297:U297, ""P"") &gt; 0, 'Анализ'!$B$21, 1)"),0.4)</f>
        <v>0.4</v>
      </c>
      <c r="G297" s="18" t="str">
        <f t="shared" si="1"/>
        <v>Не известно</v>
      </c>
      <c r="H297" s="13">
        <f t="shared" si="2"/>
        <v>0</v>
      </c>
      <c r="I297" s="18">
        <f t="shared" si="3"/>
        <v>0</v>
      </c>
      <c r="J297" s="18">
        <f>COUNTIF('Отчеты'!D297:AC297, $J$1)</f>
        <v>0</v>
      </c>
      <c r="K297" s="18">
        <f>COUNTIF('Отчеты'!D297:AC297, $K$1)</f>
        <v>0</v>
      </c>
      <c r="L297" s="18">
        <f>COUNTIF('Отчеты'!D297:AC297, $L$1)</f>
        <v>0</v>
      </c>
      <c r="M297" s="18">
        <f>COUNTIF('Отчеты'!D297:AC297, $M$1)</f>
        <v>0</v>
      </c>
      <c r="N297" s="19"/>
      <c r="O297" s="19"/>
      <c r="P297" s="19"/>
      <c r="Q297" s="19"/>
      <c r="R297" s="19"/>
      <c r="S297" s="19"/>
      <c r="T297" s="19"/>
      <c r="U297" s="19"/>
    </row>
    <row r="298">
      <c r="A298" s="18" t="s">
        <v>1030</v>
      </c>
      <c r="B298" s="18" t="s">
        <v>48</v>
      </c>
      <c r="C298" s="4" t="s">
        <v>1063</v>
      </c>
      <c r="D298" s="13"/>
      <c r="E298" s="32" t="s">
        <v>1064</v>
      </c>
      <c r="F298" s="13">
        <f>IFERROR(__xludf.DUMMYFUNCTION("IF(A298=""Poslanec"",'Анализ'!$B$2,1)*IF(A298=""Senator"",'Анализ'!$B$3,1)*IF(A298=""Europoslanec"",'Анализ'!$B$4,1)*IF(A298=""Jiny politik"",'Анализ'!$B$5,1)*IF(COUNTIF('Анализ'!$C$6:$I$6, B298) = 0, 'Анализ'!$B$6, 1)*IF(B298=""BEZPP"", 'Анализ'!$B$7, 1)"&amp;"*IF(REGEXMATCH(D298, ""Praha""), 'Анализ'!$B$8, 1)*IF(COUNTIF('Анализ'!$C$9:$D$9, B298) &gt; 0, 'Анализ'!$B$9, 1)*IF(AND(G298=""Не известно"", K298&gt;0),'Анализ'!$B$10,1)*IF(AND(G298=""Не известно"", J298&gt;0, K298=0),'Анализ'!$B$11,1)*IF(AND(G298=""Против попра"&amp;"вки"", L298&gt;1),'Анализ'!$B$12,1)*IF(O298&lt;&gt;"""",'Анализ'!$B$13,1)*IF(P298&lt;&gt;"""",'Анализ'!$B$14,1)*IF(Q298&lt;&gt;"""",'Анализ'!$B$15,1)*IF(R298&lt;&gt;"""",'Анализ'!$B$16,1)*IF(S298&lt;&gt;"""",'Анализ'!$B$17,1)*IF(T298&lt;&gt;"""",'Анализ'!$B$18,1)*IF(U298&lt;&gt;"""",'Анализ'!$B$19,1"&amp;")*IF(COUNTIF(N298:U298, ""MP"") &gt; 0, 'Анализ'!$B$20, 1)*IF(COUNTIF(N298:U298, ""P"") &gt; 0, 'Анализ'!$B$21, 1)"),0.24)</f>
        <v>0.24</v>
      </c>
      <c r="G298" s="18" t="str">
        <f t="shared" si="1"/>
        <v>Не известно</v>
      </c>
      <c r="H298" s="13">
        <f t="shared" si="2"/>
        <v>0</v>
      </c>
      <c r="I298" s="18">
        <f t="shared" si="3"/>
        <v>0</v>
      </c>
      <c r="J298" s="18">
        <f>COUNTIF('Отчеты'!D298:AC298, $J$1)</f>
        <v>0</v>
      </c>
      <c r="K298" s="18">
        <f>COUNTIF('Отчеты'!D298:AC298, $K$1)</f>
        <v>0</v>
      </c>
      <c r="L298" s="18">
        <f>COUNTIF('Отчеты'!D298:AC298, $L$1)</f>
        <v>0</v>
      </c>
      <c r="M298" s="18">
        <f>COUNTIF('Отчеты'!D298:AC298, $M$1)</f>
        <v>0</v>
      </c>
      <c r="N298" s="19"/>
      <c r="O298" s="19"/>
      <c r="P298" s="19"/>
      <c r="Q298" s="19"/>
      <c r="R298" s="19"/>
      <c r="S298" s="19"/>
      <c r="T298" s="19"/>
      <c r="U298" s="19"/>
    </row>
    <row r="299">
      <c r="A299" s="18" t="s">
        <v>1030</v>
      </c>
      <c r="B299" s="18" t="s">
        <v>996</v>
      </c>
      <c r="C299" s="4" t="s">
        <v>1065</v>
      </c>
      <c r="D299" s="13"/>
      <c r="E299" s="32" t="s">
        <v>1066</v>
      </c>
      <c r="F299" s="13">
        <f>IFERROR(__xludf.DUMMYFUNCTION("IF(A299=""Poslanec"",'Анализ'!$B$2,1)*IF(A299=""Senator"",'Анализ'!$B$3,1)*IF(A299=""Europoslanec"",'Анализ'!$B$4,1)*IF(A299=""Jiny politik"",'Анализ'!$B$5,1)*IF(COUNTIF('Анализ'!$C$6:$I$6, B299) = 0, 'Анализ'!$B$6, 1)*IF(B299=""BEZPP"", 'Анализ'!$B$7, 1)"&amp;"*IF(REGEXMATCH(D299, ""Praha""), 'Анализ'!$B$8, 1)*IF(COUNTIF('Анализ'!$C$9:$D$9, B299) &gt; 0, 'Анализ'!$B$9, 1)*IF(AND(G299=""Не известно"", K299&gt;0),'Анализ'!$B$10,1)*IF(AND(G299=""Не известно"", J299&gt;0, K299=0),'Анализ'!$B$11,1)*IF(AND(G299=""Против попра"&amp;"вки"", L299&gt;1),'Анализ'!$B$12,1)*IF(O299&lt;&gt;"""",'Анализ'!$B$13,1)*IF(P299&lt;&gt;"""",'Анализ'!$B$14,1)*IF(Q299&lt;&gt;"""",'Анализ'!$B$15,1)*IF(R299&lt;&gt;"""",'Анализ'!$B$16,1)*IF(S299&lt;&gt;"""",'Анализ'!$B$17,1)*IF(T299&lt;&gt;"""",'Анализ'!$B$18,1)*IF(U299&lt;&gt;"""",'Анализ'!$B$19,1"&amp;")*IF(COUNTIF(N299:U299, ""MP"") &gt; 0, 'Анализ'!$B$20, 1)*IF(COUNTIF(N299:U299, ""P"") &gt; 0, 'Анализ'!$B$21, 1)"),0.0)</f>
        <v>0</v>
      </c>
      <c r="G299" s="18" t="str">
        <f t="shared" si="1"/>
        <v>Не известно</v>
      </c>
      <c r="H299" s="13">
        <f t="shared" si="2"/>
        <v>0</v>
      </c>
      <c r="I299" s="18">
        <f t="shared" si="3"/>
        <v>0</v>
      </c>
      <c r="J299" s="18">
        <f>COUNTIF('Отчеты'!D299:AC299, $J$1)</f>
        <v>0</v>
      </c>
      <c r="K299" s="18">
        <f>COUNTIF('Отчеты'!D299:AC299, $K$1)</f>
        <v>0</v>
      </c>
      <c r="L299" s="18">
        <f>COUNTIF('Отчеты'!D299:AC299, $L$1)</f>
        <v>0</v>
      </c>
      <c r="M299" s="18">
        <f>COUNTIF('Отчеты'!D299:AC299, $M$1)</f>
        <v>0</v>
      </c>
      <c r="N299" s="19"/>
      <c r="O299" s="19"/>
      <c r="P299" s="19"/>
      <c r="Q299" s="19"/>
      <c r="R299" s="19"/>
      <c r="S299" s="19"/>
      <c r="T299" s="19"/>
      <c r="U299" s="19"/>
    </row>
    <row r="300">
      <c r="A300" s="18" t="s">
        <v>1030</v>
      </c>
      <c r="B300" s="18" t="s">
        <v>431</v>
      </c>
      <c r="C300" s="4" t="s">
        <v>1067</v>
      </c>
      <c r="D300" s="13"/>
      <c r="E300" s="32" t="s">
        <v>1068</v>
      </c>
      <c r="F300" s="13">
        <f>IFERROR(__xludf.DUMMYFUNCTION("IF(A300=""Poslanec"",'Анализ'!$B$2,1)*IF(A300=""Senator"",'Анализ'!$B$3,1)*IF(A300=""Europoslanec"",'Анализ'!$B$4,1)*IF(A300=""Jiny politik"",'Анализ'!$B$5,1)*IF(COUNTIF('Анализ'!$C$6:$I$6, B300) = 0, 'Анализ'!$B$6, 1)*IF(B300=""BEZPP"", 'Анализ'!$B$7, 1)"&amp;"*IF(REGEXMATCH(D300, ""Praha""), 'Анализ'!$B$8, 1)*IF(COUNTIF('Анализ'!$C$9:$D$9, B300) &gt; 0, 'Анализ'!$B$9, 1)*IF(AND(G300=""Не известно"", K300&gt;0),'Анализ'!$B$10,1)*IF(AND(G300=""Не известно"", J300&gt;0, K300=0),'Анализ'!$B$11,1)*IF(AND(G300=""Против попра"&amp;"вки"", L300&gt;1),'Анализ'!$B$12,1)*IF(O300&lt;&gt;"""",'Анализ'!$B$13,1)*IF(P300&lt;&gt;"""",'Анализ'!$B$14,1)*IF(Q300&lt;&gt;"""",'Анализ'!$B$15,1)*IF(R300&lt;&gt;"""",'Анализ'!$B$16,1)*IF(S300&lt;&gt;"""",'Анализ'!$B$17,1)*IF(T300&lt;&gt;"""",'Анализ'!$B$18,1)*IF(U300&lt;&gt;"""",'Анализ'!$B$19,1"&amp;")*IF(COUNTIF(N300:U300, ""MP"") &gt; 0, 'Анализ'!$B$20, 1)*IF(COUNTIF(N300:U300, ""P"") &gt; 0, 'Анализ'!$B$21, 1)"),0.4)</f>
        <v>0.4</v>
      </c>
      <c r="G300" s="18" t="str">
        <f t="shared" si="1"/>
        <v>Не известно</v>
      </c>
      <c r="H300" s="13">
        <f t="shared" si="2"/>
        <v>0</v>
      </c>
      <c r="I300" s="18">
        <f t="shared" si="3"/>
        <v>0</v>
      </c>
      <c r="J300" s="18">
        <f>COUNTIF('Отчеты'!D300:AC300, $J$1)</f>
        <v>0</v>
      </c>
      <c r="K300" s="18">
        <f>COUNTIF('Отчеты'!D300:AC300, $K$1)</f>
        <v>0</v>
      </c>
      <c r="L300" s="18">
        <f>COUNTIF('Отчеты'!D300:AC300, $L$1)</f>
        <v>0</v>
      </c>
      <c r="M300" s="18">
        <f>COUNTIF('Отчеты'!D300:AC300, $M$1)</f>
        <v>0</v>
      </c>
      <c r="N300" s="19"/>
      <c r="O300" s="19"/>
      <c r="P300" s="19"/>
      <c r="Q300" s="19"/>
      <c r="R300" s="19"/>
      <c r="S300" s="19"/>
      <c r="T300" s="19"/>
      <c r="U300" s="19"/>
    </row>
    <row r="301">
      <c r="A301" s="18" t="s">
        <v>1030</v>
      </c>
      <c r="B301" s="18" t="s">
        <v>431</v>
      </c>
      <c r="C301" s="4" t="s">
        <v>1069</v>
      </c>
      <c r="D301" s="13"/>
      <c r="E301" s="32" t="s">
        <v>1070</v>
      </c>
      <c r="F301" s="13">
        <f>IFERROR(__xludf.DUMMYFUNCTION("IF(A301=""Poslanec"",'Анализ'!$B$2,1)*IF(A301=""Senator"",'Анализ'!$B$3,1)*IF(A301=""Europoslanec"",'Анализ'!$B$4,1)*IF(A301=""Jiny politik"",'Анализ'!$B$5,1)*IF(COUNTIF('Анализ'!$C$6:$I$6, B301) = 0, 'Анализ'!$B$6, 1)*IF(B301=""BEZPP"", 'Анализ'!$B$7, 1)"&amp;"*IF(REGEXMATCH(D301, ""Praha""), 'Анализ'!$B$8, 1)*IF(COUNTIF('Анализ'!$C$9:$D$9, B301) &gt; 0, 'Анализ'!$B$9, 1)*IF(AND(G301=""Не известно"", K301&gt;0),'Анализ'!$B$10,1)*IF(AND(G301=""Не известно"", J301&gt;0, K301=0),'Анализ'!$B$11,1)*IF(AND(G301=""Против попра"&amp;"вки"", L301&gt;1),'Анализ'!$B$12,1)*IF(O301&lt;&gt;"""",'Анализ'!$B$13,1)*IF(P301&lt;&gt;"""",'Анализ'!$B$14,1)*IF(Q301&lt;&gt;"""",'Анализ'!$B$15,1)*IF(R301&lt;&gt;"""",'Анализ'!$B$16,1)*IF(S301&lt;&gt;"""",'Анализ'!$B$17,1)*IF(T301&lt;&gt;"""",'Анализ'!$B$18,1)*IF(U301&lt;&gt;"""",'Анализ'!$B$19,1"&amp;")*IF(COUNTIF(N301:U301, ""MP"") &gt; 0, 'Анализ'!$B$20, 1)*IF(COUNTIF(N301:U301, ""P"") &gt; 0, 'Анализ'!$B$21, 1)"),0.4)</f>
        <v>0.4</v>
      </c>
      <c r="G301" s="18" t="str">
        <f t="shared" si="1"/>
        <v>Не известно</v>
      </c>
      <c r="H301" s="13">
        <f t="shared" si="2"/>
        <v>0</v>
      </c>
      <c r="I301" s="18">
        <f t="shared" si="3"/>
        <v>0</v>
      </c>
      <c r="J301" s="18">
        <f>COUNTIF('Отчеты'!D301:AC301, $J$1)</f>
        <v>0</v>
      </c>
      <c r="K301" s="18">
        <f>COUNTIF('Отчеты'!D301:AC301, $K$1)</f>
        <v>0</v>
      </c>
      <c r="L301" s="18">
        <f>COUNTIF('Отчеты'!D301:AC301, $L$1)</f>
        <v>0</v>
      </c>
      <c r="M301" s="18">
        <f>COUNTIF('Отчеты'!D301:AC301, $M$1)</f>
        <v>0</v>
      </c>
      <c r="N301" s="19"/>
      <c r="O301" s="19"/>
      <c r="P301" s="19"/>
      <c r="Q301" s="19"/>
      <c r="R301" s="19"/>
      <c r="S301" s="19"/>
      <c r="T301" s="19"/>
      <c r="U301" s="19"/>
    </row>
    <row r="302">
      <c r="A302" s="18" t="s">
        <v>1030</v>
      </c>
      <c r="B302" s="18" t="s">
        <v>338</v>
      </c>
      <c r="C302" s="4" t="s">
        <v>1071</v>
      </c>
      <c r="D302" s="13"/>
      <c r="E302" s="32" t="s">
        <v>1072</v>
      </c>
      <c r="F302" s="13">
        <f>IFERROR(__xludf.DUMMYFUNCTION("IF(A302=""Poslanec"",'Анализ'!$B$2,1)*IF(A302=""Senator"",'Анализ'!$B$3,1)*IF(A302=""Europoslanec"",'Анализ'!$B$4,1)*IF(A302=""Jiny politik"",'Анализ'!$B$5,1)*IF(COUNTIF('Анализ'!$C$6:$I$6, B302) = 0, 'Анализ'!$B$6, 1)*IF(B302=""BEZPP"", 'Анализ'!$B$7, 1)"&amp;"*IF(REGEXMATCH(D302, ""Praha""), 'Анализ'!$B$8, 1)*IF(COUNTIF('Анализ'!$C$9:$D$9, B302) &gt; 0, 'Анализ'!$B$9, 1)*IF(AND(G302=""Не известно"", K302&gt;0),'Анализ'!$B$10,1)*IF(AND(G302=""Не известно"", J302&gt;0, K302=0),'Анализ'!$B$11,1)*IF(AND(G302=""Против попра"&amp;"вки"", L302&gt;1),'Анализ'!$B$12,1)*IF(O302&lt;&gt;"""",'Анализ'!$B$13,1)*IF(P302&lt;&gt;"""",'Анализ'!$B$14,1)*IF(Q302&lt;&gt;"""",'Анализ'!$B$15,1)*IF(R302&lt;&gt;"""",'Анализ'!$B$16,1)*IF(S302&lt;&gt;"""",'Анализ'!$B$17,1)*IF(T302&lt;&gt;"""",'Анализ'!$B$18,1)*IF(U302&lt;&gt;"""",'Анализ'!$B$19,1"&amp;")*IF(COUNTIF(N302:U302, ""MP"") &gt; 0, 'Анализ'!$B$20, 1)*IF(COUNTIF(N302:U302, ""P"") &gt; 0, 'Анализ'!$B$21, 1)"),0.4)</f>
        <v>0.4</v>
      </c>
      <c r="G302" s="18" t="str">
        <f t="shared" si="1"/>
        <v>Не известно</v>
      </c>
      <c r="H302" s="13">
        <f t="shared" si="2"/>
        <v>0</v>
      </c>
      <c r="I302" s="18">
        <f t="shared" si="3"/>
        <v>0</v>
      </c>
      <c r="J302" s="18">
        <f>COUNTIF('Отчеты'!D302:AC302, $J$1)</f>
        <v>0</v>
      </c>
      <c r="K302" s="18">
        <f>COUNTIF('Отчеты'!D302:AC302, $K$1)</f>
        <v>0</v>
      </c>
      <c r="L302" s="18">
        <f>COUNTIF('Отчеты'!D302:AC302, $L$1)</f>
        <v>0</v>
      </c>
      <c r="M302" s="18">
        <f>COUNTIF('Отчеты'!D302:AC302, $M$1)</f>
        <v>0</v>
      </c>
      <c r="N302" s="19"/>
      <c r="O302" s="19"/>
      <c r="P302" s="19"/>
      <c r="Q302" s="19"/>
      <c r="R302" s="19"/>
      <c r="S302" s="19"/>
      <c r="T302" s="19"/>
      <c r="U302" s="19"/>
    </row>
    <row r="303">
      <c r="A303" s="18" t="s">
        <v>1030</v>
      </c>
      <c r="B303" s="18" t="s">
        <v>48</v>
      </c>
      <c r="C303" s="4" t="s">
        <v>1073</v>
      </c>
      <c r="D303" s="13"/>
      <c r="E303" s="32" t="s">
        <v>1074</v>
      </c>
      <c r="F303" s="13">
        <f>IFERROR(__xludf.DUMMYFUNCTION("IF(A303=""Poslanec"",'Анализ'!$B$2,1)*IF(A303=""Senator"",'Анализ'!$B$3,1)*IF(A303=""Europoslanec"",'Анализ'!$B$4,1)*IF(A303=""Jiny politik"",'Анализ'!$B$5,1)*IF(COUNTIF('Анализ'!$C$6:$I$6, B303) = 0, 'Анализ'!$B$6, 1)*IF(B303=""BEZPP"", 'Анализ'!$B$7, 1)"&amp;"*IF(REGEXMATCH(D303, ""Praha""), 'Анализ'!$B$8, 1)*IF(COUNTIF('Анализ'!$C$9:$D$9, B303) &gt; 0, 'Анализ'!$B$9, 1)*IF(AND(G303=""Не известно"", K303&gt;0),'Анализ'!$B$10,1)*IF(AND(G303=""Не известно"", J303&gt;0, K303=0),'Анализ'!$B$11,1)*IF(AND(G303=""Против попра"&amp;"вки"", L303&gt;1),'Анализ'!$B$12,1)*IF(O303&lt;&gt;"""",'Анализ'!$B$13,1)*IF(P303&lt;&gt;"""",'Анализ'!$B$14,1)*IF(Q303&lt;&gt;"""",'Анализ'!$B$15,1)*IF(R303&lt;&gt;"""",'Анализ'!$B$16,1)*IF(S303&lt;&gt;"""",'Анализ'!$B$17,1)*IF(T303&lt;&gt;"""",'Анализ'!$B$18,1)*IF(U303&lt;&gt;"""",'Анализ'!$B$19,1"&amp;")*IF(COUNTIF(N303:U303, ""MP"") &gt; 0, 'Анализ'!$B$20, 1)*IF(COUNTIF(N303:U303, ""P"") &gt; 0, 'Анализ'!$B$21, 1)"),0.24)</f>
        <v>0.24</v>
      </c>
      <c r="G303" s="18" t="str">
        <f t="shared" si="1"/>
        <v>Не известно</v>
      </c>
      <c r="H303" s="13">
        <f t="shared" si="2"/>
        <v>0</v>
      </c>
      <c r="I303" s="18">
        <f t="shared" si="3"/>
        <v>0</v>
      </c>
      <c r="J303" s="18">
        <f>COUNTIF('Отчеты'!D303:AC303, $J$1)</f>
        <v>0</v>
      </c>
      <c r="K303" s="18">
        <f>COUNTIF('Отчеты'!D303:AC303, $K$1)</f>
        <v>0</v>
      </c>
      <c r="L303" s="18">
        <f>COUNTIF('Отчеты'!D303:AC303, $L$1)</f>
        <v>0</v>
      </c>
      <c r="M303" s="18">
        <f>COUNTIF('Отчеты'!D303:AC303, $M$1)</f>
        <v>0</v>
      </c>
      <c r="N303" s="19"/>
      <c r="O303" s="19"/>
      <c r="P303" s="19"/>
      <c r="Q303" s="19"/>
      <c r="R303" s="19"/>
      <c r="S303" s="19"/>
      <c r="T303" s="19"/>
      <c r="U303" s="19"/>
    </row>
    <row r="304">
      <c r="A304" s="33" t="s">
        <v>1075</v>
      </c>
      <c r="B304" s="34"/>
      <c r="C304" s="35" t="s">
        <v>1076</v>
      </c>
      <c r="D304" s="33" t="s">
        <v>1077</v>
      </c>
      <c r="E304" s="34"/>
      <c r="F304" s="13">
        <f>IFERROR(__xludf.DUMMYFUNCTION("IF(A304=""Poslanec"",'Анализ'!$B$2,1)*IF(A304=""Senator"",'Анализ'!$B$3,1)*IF(A304=""Europoslanec"",'Анализ'!$B$4,1)*IF(A304=""Jiny politik"",'Анализ'!$B$5,1)*IF(COUNTIF('Анализ'!$C$6:$I$6, B304) = 0, 'Анализ'!$B$6, 1)*IF(B304=""BEZPP"", 'Анализ'!$B$7, 1)"&amp;"*IF(REGEXMATCH(D304, ""Praha""), 'Анализ'!$B$8, 1)*IF(COUNTIF('Анализ'!$C$9:$D$9, B304) &gt; 0, 'Анализ'!$B$9, 1)*IF(AND(G304=""Не известно"", K304&gt;0),'Анализ'!$B$10,1)*IF(AND(G304=""Не известно"", J304&gt;0, K304=0),'Анализ'!$B$11,1)*IF(AND(G304=""Против попра"&amp;"вки"", L304&gt;1),'Анализ'!$B$12,1)*IF(O304&lt;&gt;"""",'Анализ'!$B$13,1)*IF(P304&lt;&gt;"""",'Анализ'!$B$14,1)*IF(Q304&lt;&gt;"""",'Анализ'!$B$15,1)*IF(R304&lt;&gt;"""",'Анализ'!$B$16,1)*IF(S304&lt;&gt;"""",'Анализ'!$B$17,1)*IF(T304&lt;&gt;"""",'Анализ'!$B$18,1)*IF(U304&lt;&gt;"""",'Анализ'!$B$19,1"&amp;")*IF(COUNTIF(N304:U304, ""MP"") &gt; 0, 'Анализ'!$B$20, 1)*IF(COUNTIF(N304:U304, ""P"") &gt; 0, 'Анализ'!$B$21, 1)"),0.0)</f>
        <v>0</v>
      </c>
      <c r="G304" s="18" t="str">
        <f t="shared" si="1"/>
        <v>Не известно</v>
      </c>
      <c r="H304" s="13">
        <f t="shared" si="2"/>
        <v>0</v>
      </c>
      <c r="I304" s="18">
        <f t="shared" si="3"/>
        <v>0</v>
      </c>
      <c r="J304" s="18">
        <f>COUNTIF('Отчеты'!D304:AC304, $J$1)</f>
        <v>0</v>
      </c>
      <c r="K304" s="18">
        <f>COUNTIF('Отчеты'!D304:AC304, $K$1)</f>
        <v>0</v>
      </c>
      <c r="L304" s="18">
        <f>COUNTIF('Отчеты'!D304:AC304, $L$1)</f>
        <v>0</v>
      </c>
      <c r="M304" s="18">
        <f>COUNTIF('Отчеты'!D304:AC304, $M$1)</f>
        <v>0</v>
      </c>
      <c r="N304" s="19"/>
      <c r="O304" s="19"/>
      <c r="P304" s="19"/>
      <c r="Q304" s="19"/>
      <c r="R304" s="19"/>
      <c r="S304" s="19"/>
      <c r="T304" s="19"/>
      <c r="U304" s="19"/>
    </row>
    <row r="305">
      <c r="A305" s="33" t="s">
        <v>1075</v>
      </c>
      <c r="B305" s="34"/>
      <c r="C305" s="35" t="s">
        <v>1078</v>
      </c>
      <c r="D305" s="33" t="s">
        <v>1077</v>
      </c>
      <c r="E305" s="34"/>
      <c r="F305" s="13">
        <f>IFERROR(__xludf.DUMMYFUNCTION("IF(A305=""Poslanec"",'Анализ'!$B$2,1)*IF(A305=""Senator"",'Анализ'!$B$3,1)*IF(A305=""Europoslanec"",'Анализ'!$B$4,1)*IF(A305=""Jiny politik"",'Анализ'!$B$5,1)*IF(COUNTIF('Анализ'!$C$6:$I$6, B305) = 0, 'Анализ'!$B$6, 1)*IF(B305=""BEZPP"", 'Анализ'!$B$7, 1)"&amp;"*IF(REGEXMATCH(D305, ""Praha""), 'Анализ'!$B$8, 1)*IF(COUNTIF('Анализ'!$C$9:$D$9, B305) &gt; 0, 'Анализ'!$B$9, 1)*IF(AND(G305=""Не известно"", K305&gt;0),'Анализ'!$B$10,1)*IF(AND(G305=""Не известно"", J305&gt;0, K305=0),'Анализ'!$B$11,1)*IF(AND(G305=""Против попра"&amp;"вки"", L305&gt;1),'Анализ'!$B$12,1)*IF(O305&lt;&gt;"""",'Анализ'!$B$13,1)*IF(P305&lt;&gt;"""",'Анализ'!$B$14,1)*IF(Q305&lt;&gt;"""",'Анализ'!$B$15,1)*IF(R305&lt;&gt;"""",'Анализ'!$B$16,1)*IF(S305&lt;&gt;"""",'Анализ'!$B$17,1)*IF(T305&lt;&gt;"""",'Анализ'!$B$18,1)*IF(U305&lt;&gt;"""",'Анализ'!$B$19,1"&amp;")*IF(COUNTIF(N305:U305, ""MP"") &gt; 0, 'Анализ'!$B$20, 1)*IF(COUNTIF(N305:U305, ""P"") &gt; 0, 'Анализ'!$B$21, 1)"),0.0)</f>
        <v>0</v>
      </c>
      <c r="G305" s="18" t="str">
        <f t="shared" si="1"/>
        <v>Не известно</v>
      </c>
      <c r="H305" s="13">
        <f t="shared" si="2"/>
        <v>0</v>
      </c>
      <c r="I305" s="18">
        <f t="shared" si="3"/>
        <v>0</v>
      </c>
      <c r="J305" s="18">
        <f>COUNTIF('Отчеты'!D305:AC305, $J$1)</f>
        <v>0</v>
      </c>
      <c r="K305" s="18">
        <f>COUNTIF('Отчеты'!D305:AC305, $K$1)</f>
        <v>0</v>
      </c>
      <c r="L305" s="18">
        <f>COUNTIF('Отчеты'!D305:AC305, $L$1)</f>
        <v>0</v>
      </c>
      <c r="M305" s="18">
        <f>COUNTIF('Отчеты'!D305:AC305, $M$1)</f>
        <v>0</v>
      </c>
      <c r="N305" s="19"/>
      <c r="O305" s="19"/>
      <c r="P305" s="19"/>
      <c r="Q305" s="19"/>
      <c r="R305" s="19"/>
      <c r="S305" s="19"/>
      <c r="T305" s="19"/>
      <c r="U305" s="19"/>
    </row>
    <row r="306">
      <c r="A306" s="33" t="s">
        <v>1075</v>
      </c>
      <c r="B306" s="34" t="s">
        <v>572</v>
      </c>
      <c r="C306" s="36" t="s">
        <v>1079</v>
      </c>
      <c r="D306" s="34"/>
      <c r="E306" s="34"/>
      <c r="F306" s="13">
        <f>IFERROR(__xludf.DUMMYFUNCTION("IF(A306=""Poslanec"",'Анализ'!$B$2,1)*IF(A306=""Senator"",'Анализ'!$B$3,1)*IF(A306=""Europoslanec"",'Анализ'!$B$4,1)*IF(A306=""Jiny politik"",'Анализ'!$B$5,1)*IF(COUNTIF('Анализ'!$C$6:$I$6, B306) = 0, 'Анализ'!$B$6, 1)*IF(B306=""BEZPP"", 'Анализ'!$B$7, 1)"&amp;"*IF(REGEXMATCH(D306, ""Praha""), 'Анализ'!$B$8, 1)*IF(COUNTIF('Анализ'!$C$9:$D$9, B306) &gt; 0, 'Анализ'!$B$9, 1)*IF(AND(G306=""Не известно"", K306&gt;0),'Анализ'!$B$10,1)*IF(AND(G306=""Не известно"", J306&gt;0, K306=0),'Анализ'!$B$11,1)*IF(AND(G306=""Против попра"&amp;"вки"", L306&gt;1),'Анализ'!$B$12,1)*IF(O306&lt;&gt;"""",'Анализ'!$B$13,1)*IF(P306&lt;&gt;"""",'Анализ'!$B$14,1)*IF(Q306&lt;&gt;"""",'Анализ'!$B$15,1)*IF(R306&lt;&gt;"""",'Анализ'!$B$16,1)*IF(S306&lt;&gt;"""",'Анализ'!$B$17,1)*IF(T306&lt;&gt;"""",'Анализ'!$B$18,1)*IF(U306&lt;&gt;"""",'Анализ'!$B$19,1"&amp;")*IF(COUNTIF(N306:U306, ""MP"") &gt; 0, 'Анализ'!$B$20, 1)*IF(COUNTIF(N306:U306, ""P"") &gt; 0, 'Анализ'!$B$21, 1)"),0.2)</f>
        <v>0.2</v>
      </c>
      <c r="G306" s="18" t="str">
        <f t="shared" si="1"/>
        <v>Не известно</v>
      </c>
      <c r="H306" s="13">
        <f t="shared" si="2"/>
        <v>0</v>
      </c>
      <c r="I306" s="18">
        <f t="shared" si="3"/>
        <v>0</v>
      </c>
      <c r="J306" s="18">
        <f>COUNTIF('Отчеты'!D306:AC306, $J$1)</f>
        <v>0</v>
      </c>
      <c r="K306" s="18">
        <f>COUNTIF('Отчеты'!D306:AC306, $K$1)</f>
        <v>0</v>
      </c>
      <c r="L306" s="18">
        <f>COUNTIF('Отчеты'!D306:AC306, $L$1)</f>
        <v>0</v>
      </c>
      <c r="M306" s="18">
        <f>COUNTIF('Отчеты'!D306:AC306, $M$1)</f>
        <v>0</v>
      </c>
      <c r="N306" s="19"/>
      <c r="O306" s="19"/>
      <c r="P306" s="19"/>
      <c r="Q306" s="19"/>
      <c r="R306" s="19"/>
      <c r="S306" s="19"/>
      <c r="T306" s="19"/>
      <c r="U306" s="19"/>
    </row>
    <row r="307">
      <c r="A307" s="34"/>
      <c r="B307" s="34"/>
      <c r="C307" s="37"/>
      <c r="D307" s="34"/>
      <c r="E307" s="34"/>
      <c r="F307" s="13">
        <f>IFERROR(__xludf.DUMMYFUNCTION("IF(A307=""Poslanec"",'Анализ'!$B$2,1)*IF(A307=""Senator"",'Анализ'!$B$3,1)*IF(A307=""Europoslanec"",'Анализ'!$B$4,1)*IF(A307=""Jiny politik"",'Анализ'!$B$5,1)*IF(COUNTIF('Анализ'!$C$6:$I$6, B307) = 0, 'Анализ'!$B$6, 1)*IF(B307=""BEZPP"", 'Анализ'!$B$7, 1)"&amp;"*IF(REGEXMATCH(D307, ""Praha""), 'Анализ'!$B$8, 1)*IF(COUNTIF('Анализ'!$C$9:$D$9, B307) &gt; 0, 'Анализ'!$B$9, 1)*IF(AND(G307=""Не известно"", K307&gt;0),'Анализ'!$B$10,1)*IF(AND(G307=""Не известно"", J307&gt;0, K307=0),'Анализ'!$B$11,1)*IF(AND(G307=""Против попра"&amp;"вки"", L307&gt;1),'Анализ'!$B$12,1)*IF(O307&lt;&gt;"""",'Анализ'!$B$13,1)*IF(P307&lt;&gt;"""",'Анализ'!$B$14,1)*IF(Q307&lt;&gt;"""",'Анализ'!$B$15,1)*IF(R307&lt;&gt;"""",'Анализ'!$B$16,1)*IF(S307&lt;&gt;"""",'Анализ'!$B$17,1)*IF(T307&lt;&gt;"""",'Анализ'!$B$18,1)*IF(U307&lt;&gt;"""",'Анализ'!$B$19,1"&amp;")*IF(COUNTIF(N307:U307, ""MP"") &gt; 0, 'Анализ'!$B$20, 1)*IF(COUNTIF(N307:U307, ""P"") &gt; 0, 'Анализ'!$B$21, 1)"),0.0)</f>
        <v>0</v>
      </c>
      <c r="G307" s="18" t="str">
        <f t="shared" si="1"/>
        <v>Не известно</v>
      </c>
      <c r="H307" s="13">
        <f t="shared" si="2"/>
        <v>0</v>
      </c>
      <c r="I307" s="18">
        <f t="shared" si="3"/>
        <v>0</v>
      </c>
      <c r="J307" s="18">
        <f>COUNTIF('Отчеты'!D307:AC307, $J$1)</f>
        <v>0</v>
      </c>
      <c r="K307" s="18">
        <f>COUNTIF('Отчеты'!D307:AC307, $K$1)</f>
        <v>0</v>
      </c>
      <c r="L307" s="18">
        <f>COUNTIF('Отчеты'!D307:AC307, $L$1)</f>
        <v>0</v>
      </c>
      <c r="M307" s="18">
        <f>COUNTIF('Отчеты'!D307:AC307, $M$1)</f>
        <v>0</v>
      </c>
      <c r="N307" s="19"/>
      <c r="O307" s="19"/>
      <c r="P307" s="19"/>
      <c r="Q307" s="19"/>
      <c r="R307" s="19"/>
      <c r="S307" s="19"/>
      <c r="T307" s="19"/>
      <c r="U307" s="19"/>
    </row>
    <row r="308">
      <c r="A308" s="34"/>
      <c r="B308" s="34"/>
      <c r="C308" s="37"/>
      <c r="D308" s="34"/>
      <c r="E308" s="34"/>
      <c r="F308" s="13">
        <f>IFERROR(__xludf.DUMMYFUNCTION("IF(A308=""Poslanec"",'Анализ'!$B$2,1)*IF(A308=""Senator"",'Анализ'!$B$3,1)*IF(A308=""Europoslanec"",'Анализ'!$B$4,1)*IF(A308=""Jiny politik"",'Анализ'!$B$5,1)*IF(COUNTIF('Анализ'!$C$6:$I$6, B308) = 0, 'Анализ'!$B$6, 1)*IF(B308=""BEZPP"", 'Анализ'!$B$7, 1)"&amp;"*IF(REGEXMATCH(D308, ""Praha""), 'Анализ'!$B$8, 1)*IF(COUNTIF('Анализ'!$C$9:$D$9, B308) &gt; 0, 'Анализ'!$B$9, 1)*IF(AND(G308=""Не известно"", K308&gt;0),'Анализ'!$B$10,1)*IF(AND(G308=""Не известно"", J308&gt;0, K308=0),'Анализ'!$B$11,1)*IF(AND(G308=""Против попра"&amp;"вки"", L308&gt;1),'Анализ'!$B$12,1)*IF(O308&lt;&gt;"""",'Анализ'!$B$13,1)*IF(P308&lt;&gt;"""",'Анализ'!$B$14,1)*IF(Q308&lt;&gt;"""",'Анализ'!$B$15,1)*IF(R308&lt;&gt;"""",'Анализ'!$B$16,1)*IF(S308&lt;&gt;"""",'Анализ'!$B$17,1)*IF(T308&lt;&gt;"""",'Анализ'!$B$18,1)*IF(U308&lt;&gt;"""",'Анализ'!$B$19,1"&amp;")*IF(COUNTIF(N308:U308, ""MP"") &gt; 0, 'Анализ'!$B$20, 1)*IF(COUNTIF(N308:U308, ""P"") &gt; 0, 'Анализ'!$B$21, 1)"),0.0)</f>
        <v>0</v>
      </c>
      <c r="G308" s="18" t="str">
        <f t="shared" si="1"/>
        <v>Не известно</v>
      </c>
      <c r="H308" s="13">
        <f t="shared" si="2"/>
        <v>0</v>
      </c>
      <c r="I308" s="18">
        <f t="shared" si="3"/>
        <v>0</v>
      </c>
      <c r="J308" s="18">
        <f>COUNTIF('Отчеты'!D308:AC308, $J$1)</f>
        <v>0</v>
      </c>
      <c r="K308" s="18">
        <f>COUNTIF('Отчеты'!D308:AC308, $K$1)</f>
        <v>0</v>
      </c>
      <c r="L308" s="18">
        <f>COUNTIF('Отчеты'!D308:AC308, $L$1)</f>
        <v>0</v>
      </c>
      <c r="M308" s="18">
        <f>COUNTIF('Отчеты'!D308:AC308, $M$1)</f>
        <v>0</v>
      </c>
      <c r="N308" s="19"/>
      <c r="O308" s="19"/>
      <c r="P308" s="19"/>
      <c r="Q308" s="19"/>
      <c r="R308" s="19"/>
      <c r="S308" s="19"/>
      <c r="T308" s="19"/>
      <c r="U308" s="19"/>
    </row>
    <row r="309">
      <c r="A309" s="34"/>
      <c r="B309" s="34"/>
      <c r="C309" s="37"/>
      <c r="D309" s="34"/>
      <c r="E309" s="34"/>
      <c r="F309" s="13">
        <f>IFERROR(__xludf.DUMMYFUNCTION("IF(A309=""Poslanec"",'Анализ'!$B$2,1)*IF(A309=""Senator"",'Анализ'!$B$3,1)*IF(A309=""Europoslanec"",'Анализ'!$B$4,1)*IF(A309=""Jiny politik"",'Анализ'!$B$5,1)*IF(COUNTIF('Анализ'!$C$6:$I$6, B309) = 0, 'Анализ'!$B$6, 1)*IF(B309=""BEZPP"", 'Анализ'!$B$7, 1)"&amp;"*IF(REGEXMATCH(D309, ""Praha""), 'Анализ'!$B$8, 1)*IF(COUNTIF('Анализ'!$C$9:$D$9, B309) &gt; 0, 'Анализ'!$B$9, 1)*IF(AND(G309=""Не известно"", K309&gt;0),'Анализ'!$B$10,1)*IF(AND(G309=""Не известно"", J309&gt;0, K309=0),'Анализ'!$B$11,1)*IF(AND(G309=""Против попра"&amp;"вки"", L309&gt;1),'Анализ'!$B$12,1)*IF(O309&lt;&gt;"""",'Анализ'!$B$13,1)*IF(P309&lt;&gt;"""",'Анализ'!$B$14,1)*IF(Q309&lt;&gt;"""",'Анализ'!$B$15,1)*IF(R309&lt;&gt;"""",'Анализ'!$B$16,1)*IF(S309&lt;&gt;"""",'Анализ'!$B$17,1)*IF(T309&lt;&gt;"""",'Анализ'!$B$18,1)*IF(U309&lt;&gt;"""",'Анализ'!$B$19,1"&amp;")*IF(COUNTIF(N309:U309, ""MP"") &gt; 0, 'Анализ'!$B$20, 1)*IF(COUNTIF(N309:U309, ""P"") &gt; 0, 'Анализ'!$B$21, 1)"),0.0)</f>
        <v>0</v>
      </c>
      <c r="G309" s="18" t="str">
        <f t="shared" si="1"/>
        <v>Не известно</v>
      </c>
      <c r="H309" s="13">
        <f t="shared" si="2"/>
        <v>0</v>
      </c>
      <c r="I309" s="18">
        <f t="shared" si="3"/>
        <v>0</v>
      </c>
      <c r="J309" s="18">
        <f>COUNTIF('Отчеты'!D309:AC309, $J$1)</f>
        <v>0</v>
      </c>
      <c r="K309" s="18">
        <f>COUNTIF('Отчеты'!D309:AC309, $K$1)</f>
        <v>0</v>
      </c>
      <c r="L309" s="18">
        <f>COUNTIF('Отчеты'!D309:AC309, $L$1)</f>
        <v>0</v>
      </c>
      <c r="M309" s="18">
        <f>COUNTIF('Отчеты'!D309:AC309, $M$1)</f>
        <v>0</v>
      </c>
      <c r="N309" s="19"/>
      <c r="O309" s="19"/>
      <c r="P309" s="19"/>
      <c r="Q309" s="19"/>
      <c r="R309" s="19"/>
      <c r="S309" s="19"/>
      <c r="T309" s="19"/>
      <c r="U309" s="19"/>
    </row>
    <row r="310">
      <c r="A310" s="34"/>
      <c r="B310" s="34"/>
      <c r="C310" s="37"/>
      <c r="D310" s="34"/>
      <c r="E310" s="34"/>
      <c r="F310" s="13">
        <f>IFERROR(__xludf.DUMMYFUNCTION("IF(A310=""Poslanec"",'Анализ'!$B$2,1)*IF(A310=""Senator"",'Анализ'!$B$3,1)*IF(A310=""Europoslanec"",'Анализ'!$B$4,1)*IF(A310=""Jiny politik"",'Анализ'!$B$5,1)*IF(COUNTIF('Анализ'!$C$6:$I$6, B310) = 0, 'Анализ'!$B$6, 1)*IF(B310=""BEZPP"", 'Анализ'!$B$7, 1)"&amp;"*IF(REGEXMATCH(D310, ""Praha""), 'Анализ'!$B$8, 1)*IF(COUNTIF('Анализ'!$C$9:$D$9, B310) &gt; 0, 'Анализ'!$B$9, 1)*IF(AND(G310=""Не известно"", K310&gt;0),'Анализ'!$B$10,1)*IF(AND(G310=""Не известно"", J310&gt;0, K310=0),'Анализ'!$B$11,1)*IF(AND(G310=""Против попра"&amp;"вки"", L310&gt;1),'Анализ'!$B$12,1)*IF(O310&lt;&gt;"""",'Анализ'!$B$13,1)*IF(P310&lt;&gt;"""",'Анализ'!$B$14,1)*IF(Q310&lt;&gt;"""",'Анализ'!$B$15,1)*IF(R310&lt;&gt;"""",'Анализ'!$B$16,1)*IF(S310&lt;&gt;"""",'Анализ'!$B$17,1)*IF(T310&lt;&gt;"""",'Анализ'!$B$18,1)*IF(U310&lt;&gt;"""",'Анализ'!$B$19,1"&amp;")*IF(COUNTIF(N310:U310, ""MP"") &gt; 0, 'Анализ'!$B$20, 1)*IF(COUNTIF(N310:U310, ""P"") &gt; 0, 'Анализ'!$B$21, 1)"),0.0)</f>
        <v>0</v>
      </c>
      <c r="G310" s="18" t="str">
        <f t="shared" si="1"/>
        <v>Не известно</v>
      </c>
      <c r="H310" s="13">
        <f t="shared" si="2"/>
        <v>0</v>
      </c>
      <c r="I310" s="18">
        <f t="shared" si="3"/>
        <v>0</v>
      </c>
      <c r="J310" s="18">
        <f>COUNTIF('Отчеты'!D310:AC310, $J$1)</f>
        <v>0</v>
      </c>
      <c r="K310" s="18">
        <f>COUNTIF('Отчеты'!D310:AC310, $K$1)</f>
        <v>0</v>
      </c>
      <c r="L310" s="18">
        <f>COUNTIF('Отчеты'!D310:AC310, $L$1)</f>
        <v>0</v>
      </c>
      <c r="M310" s="18">
        <f>COUNTIF('Отчеты'!D310:AC310, $M$1)</f>
        <v>0</v>
      </c>
      <c r="N310" s="19"/>
      <c r="O310" s="19"/>
      <c r="P310" s="19"/>
      <c r="Q310" s="19"/>
      <c r="R310" s="19"/>
      <c r="S310" s="19"/>
      <c r="T310" s="19"/>
      <c r="U310" s="19"/>
    </row>
    <row r="311">
      <c r="A311" s="34"/>
      <c r="B311" s="34"/>
      <c r="C311" s="37"/>
      <c r="D311" s="34"/>
      <c r="E311" s="34"/>
      <c r="F311" s="13">
        <f>IFERROR(__xludf.DUMMYFUNCTION("IF(A311=""Poslanec"",'Анализ'!$B$2,1)*IF(A311=""Senator"",'Анализ'!$B$3,1)*IF(A311=""Europoslanec"",'Анализ'!$B$4,1)*IF(A311=""Jiny politik"",'Анализ'!$B$5,1)*IF(COUNTIF('Анализ'!$C$6:$I$6, B311) = 0, 'Анализ'!$B$6, 1)*IF(B311=""BEZPP"", 'Анализ'!$B$7, 1)"&amp;"*IF(REGEXMATCH(D311, ""Praha""), 'Анализ'!$B$8, 1)*IF(COUNTIF('Анализ'!$C$9:$D$9, B311) &gt; 0, 'Анализ'!$B$9, 1)*IF(AND(G311=""Не известно"", K311&gt;0),'Анализ'!$B$10,1)*IF(AND(G311=""Не известно"", J311&gt;0, K311=0),'Анализ'!$B$11,1)*IF(AND(G311=""Против попра"&amp;"вки"", L311&gt;1),'Анализ'!$B$12,1)*IF(O311&lt;&gt;"""",'Анализ'!$B$13,1)*IF(P311&lt;&gt;"""",'Анализ'!$B$14,1)*IF(Q311&lt;&gt;"""",'Анализ'!$B$15,1)*IF(R311&lt;&gt;"""",'Анализ'!$B$16,1)*IF(S311&lt;&gt;"""",'Анализ'!$B$17,1)*IF(T311&lt;&gt;"""",'Анализ'!$B$18,1)*IF(U311&lt;&gt;"""",'Анализ'!$B$19,1"&amp;")*IF(COUNTIF(N311:U311, ""MP"") &gt; 0, 'Анализ'!$B$20, 1)*IF(COUNTIF(N311:U311, ""P"") &gt; 0, 'Анализ'!$B$21, 1)"),0.0)</f>
        <v>0</v>
      </c>
      <c r="G311" s="18" t="str">
        <f t="shared" si="1"/>
        <v>Не известно</v>
      </c>
      <c r="H311" s="13">
        <f t="shared" si="2"/>
        <v>0</v>
      </c>
      <c r="I311" s="18">
        <f t="shared" si="3"/>
        <v>0</v>
      </c>
      <c r="J311" s="18">
        <f>COUNTIF('Отчеты'!D311:AC311, $J$1)</f>
        <v>0</v>
      </c>
      <c r="K311" s="18">
        <f>COUNTIF('Отчеты'!D311:AC311, $K$1)</f>
        <v>0</v>
      </c>
      <c r="L311" s="18">
        <f>COUNTIF('Отчеты'!D311:AC311, $L$1)</f>
        <v>0</v>
      </c>
      <c r="M311" s="18">
        <f>COUNTIF('Отчеты'!D311:AC311, $M$1)</f>
        <v>0</v>
      </c>
      <c r="N311" s="19"/>
      <c r="O311" s="19"/>
      <c r="P311" s="19"/>
      <c r="Q311" s="19"/>
      <c r="R311" s="19"/>
      <c r="S311" s="19"/>
      <c r="T311" s="19"/>
      <c r="U311" s="19"/>
    </row>
    <row r="312">
      <c r="A312" s="34"/>
      <c r="B312" s="34"/>
      <c r="C312" s="37"/>
      <c r="D312" s="34"/>
      <c r="E312" s="34"/>
      <c r="F312" s="13">
        <f>IFERROR(__xludf.DUMMYFUNCTION("IF(A312=""Poslanec"",'Анализ'!$B$2,1)*IF(A312=""Senator"",'Анализ'!$B$3,1)*IF(A312=""Europoslanec"",'Анализ'!$B$4,1)*IF(A312=""Jiny politik"",'Анализ'!$B$5,1)*IF(COUNTIF('Анализ'!$C$6:$I$6, B312) = 0, 'Анализ'!$B$6, 1)*IF(B312=""BEZPP"", 'Анализ'!$B$7, 1)"&amp;"*IF(REGEXMATCH(D312, ""Praha""), 'Анализ'!$B$8, 1)*IF(COUNTIF('Анализ'!$C$9:$D$9, B312) &gt; 0, 'Анализ'!$B$9, 1)*IF(AND(G312=""Не известно"", K312&gt;0),'Анализ'!$B$10,1)*IF(AND(G312=""Не известно"", J312&gt;0, K312=0),'Анализ'!$B$11,1)*IF(AND(G312=""Против попра"&amp;"вки"", L312&gt;1),'Анализ'!$B$12,1)*IF(O312&lt;&gt;"""",'Анализ'!$B$13,1)*IF(P312&lt;&gt;"""",'Анализ'!$B$14,1)*IF(Q312&lt;&gt;"""",'Анализ'!$B$15,1)*IF(R312&lt;&gt;"""",'Анализ'!$B$16,1)*IF(S312&lt;&gt;"""",'Анализ'!$B$17,1)*IF(T312&lt;&gt;"""",'Анализ'!$B$18,1)*IF(U312&lt;&gt;"""",'Анализ'!$B$19,1"&amp;")*IF(COUNTIF(N312:U312, ""MP"") &gt; 0, 'Анализ'!$B$20, 1)*IF(COUNTIF(N312:U312, ""P"") &gt; 0, 'Анализ'!$B$21, 1)"),0.0)</f>
        <v>0</v>
      </c>
      <c r="G312" s="18" t="str">
        <f t="shared" si="1"/>
        <v>Не известно</v>
      </c>
      <c r="H312" s="13">
        <f t="shared" si="2"/>
        <v>0</v>
      </c>
      <c r="I312" s="18">
        <f t="shared" si="3"/>
        <v>0</v>
      </c>
      <c r="J312" s="18">
        <f>COUNTIF('Отчеты'!D312:AC312, $J$1)</f>
        <v>0</v>
      </c>
      <c r="K312" s="18">
        <f>COUNTIF('Отчеты'!D312:AC312, $K$1)</f>
        <v>0</v>
      </c>
      <c r="L312" s="18">
        <f>COUNTIF('Отчеты'!D312:AC312, $L$1)</f>
        <v>0</v>
      </c>
      <c r="M312" s="18">
        <f>COUNTIF('Отчеты'!D312:AC312, $M$1)</f>
        <v>0</v>
      </c>
      <c r="N312" s="19"/>
      <c r="O312" s="19"/>
      <c r="P312" s="19"/>
      <c r="Q312" s="19"/>
      <c r="R312" s="19"/>
      <c r="S312" s="19"/>
      <c r="T312" s="19"/>
      <c r="U312" s="19"/>
    </row>
    <row r="313">
      <c r="A313" s="34"/>
      <c r="B313" s="34"/>
      <c r="C313" s="37"/>
      <c r="D313" s="34"/>
      <c r="E313" s="34"/>
      <c r="F313" s="13">
        <f>IFERROR(__xludf.DUMMYFUNCTION("IF(A313=""Poslanec"",'Анализ'!$B$2,1)*IF(A313=""Senator"",'Анализ'!$B$3,1)*IF(A313=""Europoslanec"",'Анализ'!$B$4,1)*IF(A313=""Jiny politik"",'Анализ'!$B$5,1)*IF(COUNTIF('Анализ'!$C$6:$I$6, B313) = 0, 'Анализ'!$B$6, 1)*IF(B313=""BEZPP"", 'Анализ'!$B$7, 1)"&amp;"*IF(REGEXMATCH(D313, ""Praha""), 'Анализ'!$B$8, 1)*IF(COUNTIF('Анализ'!$C$9:$D$9, B313) &gt; 0, 'Анализ'!$B$9, 1)*IF(AND(G313=""Не известно"", K313&gt;0),'Анализ'!$B$10,1)*IF(AND(G313=""Не известно"", J313&gt;0, K313=0),'Анализ'!$B$11,1)*IF(AND(G313=""Против попра"&amp;"вки"", L313&gt;1),'Анализ'!$B$12,1)*IF(O313&lt;&gt;"""",'Анализ'!$B$13,1)*IF(P313&lt;&gt;"""",'Анализ'!$B$14,1)*IF(Q313&lt;&gt;"""",'Анализ'!$B$15,1)*IF(R313&lt;&gt;"""",'Анализ'!$B$16,1)*IF(S313&lt;&gt;"""",'Анализ'!$B$17,1)*IF(T313&lt;&gt;"""",'Анализ'!$B$18,1)*IF(U313&lt;&gt;"""",'Анализ'!$B$19,1"&amp;")*IF(COUNTIF(N313:U313, ""MP"") &gt; 0, 'Анализ'!$B$20, 1)*IF(COUNTIF(N313:U313, ""P"") &gt; 0, 'Анализ'!$B$21, 1)"),0.0)</f>
        <v>0</v>
      </c>
      <c r="G313" s="18" t="str">
        <f t="shared" si="1"/>
        <v>Не известно</v>
      </c>
      <c r="H313" s="13">
        <f t="shared" si="2"/>
        <v>0</v>
      </c>
      <c r="I313" s="18">
        <f t="shared" si="3"/>
        <v>0</v>
      </c>
      <c r="J313" s="18">
        <f>COUNTIF('Отчеты'!D313:AC313, $J$1)</f>
        <v>0</v>
      </c>
      <c r="K313" s="18">
        <f>COUNTIF('Отчеты'!D313:AC313, $K$1)</f>
        <v>0</v>
      </c>
      <c r="L313" s="18">
        <f>COUNTIF('Отчеты'!D313:AC313, $L$1)</f>
        <v>0</v>
      </c>
      <c r="M313" s="18">
        <f>COUNTIF('Отчеты'!D313:AC313, $M$1)</f>
        <v>0</v>
      </c>
      <c r="N313" s="19"/>
      <c r="O313" s="19"/>
      <c r="P313" s="19"/>
      <c r="Q313" s="19"/>
      <c r="R313" s="19"/>
      <c r="S313" s="19"/>
      <c r="T313" s="19"/>
      <c r="U313" s="19"/>
    </row>
    <row r="314">
      <c r="A314" s="34"/>
      <c r="B314" s="34"/>
      <c r="C314" s="37"/>
      <c r="D314" s="34"/>
      <c r="E314" s="34"/>
      <c r="F314" s="13">
        <f>IFERROR(__xludf.DUMMYFUNCTION("IF(A314=""Poslanec"",'Анализ'!$B$2,1)*IF(A314=""Senator"",'Анализ'!$B$3,1)*IF(A314=""Europoslanec"",'Анализ'!$B$4,1)*IF(A314=""Jiny politik"",'Анализ'!$B$5,1)*IF(COUNTIF('Анализ'!$C$6:$I$6, B314) = 0, 'Анализ'!$B$6, 1)*IF(B314=""BEZPP"", 'Анализ'!$B$7, 1)"&amp;"*IF(REGEXMATCH(D314, ""Praha""), 'Анализ'!$B$8, 1)*IF(COUNTIF('Анализ'!$C$9:$D$9, B314) &gt; 0, 'Анализ'!$B$9, 1)*IF(AND(G314=""Не известно"", K314&gt;0),'Анализ'!$B$10,1)*IF(AND(G314=""Не известно"", J314&gt;0, K314=0),'Анализ'!$B$11,1)*IF(AND(G314=""Против попра"&amp;"вки"", L314&gt;1),'Анализ'!$B$12,1)*IF(O314&lt;&gt;"""",'Анализ'!$B$13,1)*IF(P314&lt;&gt;"""",'Анализ'!$B$14,1)*IF(Q314&lt;&gt;"""",'Анализ'!$B$15,1)*IF(R314&lt;&gt;"""",'Анализ'!$B$16,1)*IF(S314&lt;&gt;"""",'Анализ'!$B$17,1)*IF(T314&lt;&gt;"""",'Анализ'!$B$18,1)*IF(U314&lt;&gt;"""",'Анализ'!$B$19,1"&amp;")*IF(COUNTIF(N314:U314, ""MP"") &gt; 0, 'Анализ'!$B$20, 1)*IF(COUNTIF(N314:U314, ""P"") &gt; 0, 'Анализ'!$B$21, 1)"),0.0)</f>
        <v>0</v>
      </c>
      <c r="G314" s="18" t="str">
        <f t="shared" si="1"/>
        <v>Не известно</v>
      </c>
      <c r="H314" s="13">
        <f t="shared" si="2"/>
        <v>0</v>
      </c>
      <c r="I314" s="18">
        <f t="shared" si="3"/>
        <v>0</v>
      </c>
      <c r="J314" s="18">
        <f>COUNTIF('Отчеты'!D314:AC314, $J$1)</f>
        <v>0</v>
      </c>
      <c r="K314" s="18">
        <f>COUNTIF('Отчеты'!D314:AC314, $K$1)</f>
        <v>0</v>
      </c>
      <c r="L314" s="18">
        <f>COUNTIF('Отчеты'!D314:AC314, $L$1)</f>
        <v>0</v>
      </c>
      <c r="M314" s="18">
        <f>COUNTIF('Отчеты'!D314:AC314, $M$1)</f>
        <v>0</v>
      </c>
      <c r="N314" s="19"/>
      <c r="O314" s="19"/>
      <c r="P314" s="19"/>
      <c r="Q314" s="19"/>
      <c r="R314" s="19"/>
      <c r="S314" s="19"/>
      <c r="T314" s="19"/>
      <c r="U314" s="19"/>
    </row>
    <row r="315">
      <c r="A315" s="34"/>
      <c r="B315" s="34"/>
      <c r="C315" s="37"/>
      <c r="D315" s="34"/>
      <c r="E315" s="34"/>
      <c r="F315" s="13">
        <f>IFERROR(__xludf.DUMMYFUNCTION("IF(A315=""Poslanec"",'Анализ'!$B$2,1)*IF(A315=""Senator"",'Анализ'!$B$3,1)*IF(A315=""Europoslanec"",'Анализ'!$B$4,1)*IF(A315=""Jiny politik"",'Анализ'!$B$5,1)*IF(COUNTIF('Анализ'!$C$6:$I$6, B315) = 0, 'Анализ'!$B$6, 1)*IF(B315=""BEZPP"", 'Анализ'!$B$7, 1)"&amp;"*IF(REGEXMATCH(D315, ""Praha""), 'Анализ'!$B$8, 1)*IF(COUNTIF('Анализ'!$C$9:$D$9, B315) &gt; 0, 'Анализ'!$B$9, 1)*IF(AND(G315=""Не известно"", K315&gt;0),'Анализ'!$B$10,1)*IF(AND(G315=""Не известно"", J315&gt;0, K315=0),'Анализ'!$B$11,1)*IF(AND(G315=""Против попра"&amp;"вки"", L315&gt;1),'Анализ'!$B$12,1)*IF(O315&lt;&gt;"""",'Анализ'!$B$13,1)*IF(P315&lt;&gt;"""",'Анализ'!$B$14,1)*IF(Q315&lt;&gt;"""",'Анализ'!$B$15,1)*IF(R315&lt;&gt;"""",'Анализ'!$B$16,1)*IF(S315&lt;&gt;"""",'Анализ'!$B$17,1)*IF(T315&lt;&gt;"""",'Анализ'!$B$18,1)*IF(U315&lt;&gt;"""",'Анализ'!$B$19,1"&amp;")*IF(COUNTIF(N315:U315, ""MP"") &gt; 0, 'Анализ'!$B$20, 1)*IF(COUNTIF(N315:U315, ""P"") &gt; 0, 'Анализ'!$B$21, 1)"),0.0)</f>
        <v>0</v>
      </c>
      <c r="G315" s="18" t="str">
        <f t="shared" si="1"/>
        <v>Не известно</v>
      </c>
      <c r="H315" s="13">
        <f t="shared" si="2"/>
        <v>0</v>
      </c>
      <c r="I315" s="18">
        <f t="shared" si="3"/>
        <v>0</v>
      </c>
      <c r="J315" s="18">
        <f>COUNTIF('Отчеты'!D315:AC315, $J$1)</f>
        <v>0</v>
      </c>
      <c r="K315" s="18">
        <f>COUNTIF('Отчеты'!D315:AC315, $K$1)</f>
        <v>0</v>
      </c>
      <c r="L315" s="18">
        <f>COUNTIF('Отчеты'!D315:AC315, $L$1)</f>
        <v>0</v>
      </c>
      <c r="M315" s="18">
        <f>COUNTIF('Отчеты'!D315:AC315, $M$1)</f>
        <v>0</v>
      </c>
      <c r="N315" s="19"/>
      <c r="O315" s="19"/>
      <c r="P315" s="19"/>
      <c r="Q315" s="19"/>
      <c r="R315" s="19"/>
      <c r="S315" s="19"/>
      <c r="T315" s="19"/>
      <c r="U315" s="19"/>
    </row>
    <row r="316">
      <c r="A316" s="34"/>
      <c r="B316" s="34"/>
      <c r="C316" s="37"/>
      <c r="D316" s="34"/>
      <c r="E316" s="34"/>
      <c r="F316" s="13">
        <f>IFERROR(__xludf.DUMMYFUNCTION("IF(A316=""Poslanec"",'Анализ'!$B$2,1)*IF(A316=""Senator"",'Анализ'!$B$3,1)*IF(A316=""Europoslanec"",'Анализ'!$B$4,1)*IF(A316=""Jiny politik"",'Анализ'!$B$5,1)*IF(COUNTIF('Анализ'!$C$6:$I$6, B316) = 0, 'Анализ'!$B$6, 1)*IF(B316=""BEZPP"", 'Анализ'!$B$7, 1)"&amp;"*IF(REGEXMATCH(D316, ""Praha""), 'Анализ'!$B$8, 1)*IF(COUNTIF('Анализ'!$C$9:$D$9, B316) &gt; 0, 'Анализ'!$B$9, 1)*IF(AND(G316=""Не известно"", K316&gt;0),'Анализ'!$B$10,1)*IF(AND(G316=""Не известно"", J316&gt;0, K316=0),'Анализ'!$B$11,1)*IF(AND(G316=""Против попра"&amp;"вки"", L316&gt;1),'Анализ'!$B$12,1)*IF(O316&lt;&gt;"""",'Анализ'!$B$13,1)*IF(P316&lt;&gt;"""",'Анализ'!$B$14,1)*IF(Q316&lt;&gt;"""",'Анализ'!$B$15,1)*IF(R316&lt;&gt;"""",'Анализ'!$B$16,1)*IF(S316&lt;&gt;"""",'Анализ'!$B$17,1)*IF(T316&lt;&gt;"""",'Анализ'!$B$18,1)*IF(U316&lt;&gt;"""",'Анализ'!$B$19,1"&amp;")*IF(COUNTIF(N316:U316, ""MP"") &gt; 0, 'Анализ'!$B$20, 1)*IF(COUNTIF(N316:U316, ""P"") &gt; 0, 'Анализ'!$B$21, 1)"),0.0)</f>
        <v>0</v>
      </c>
      <c r="G316" s="18" t="str">
        <f t="shared" si="1"/>
        <v>Не известно</v>
      </c>
      <c r="H316" s="13">
        <f t="shared" si="2"/>
        <v>0</v>
      </c>
      <c r="I316" s="18">
        <f t="shared" si="3"/>
        <v>0</v>
      </c>
      <c r="J316" s="18">
        <f>COUNTIF('Отчеты'!D316:AC316, $J$1)</f>
        <v>0</v>
      </c>
      <c r="K316" s="18">
        <f>COUNTIF('Отчеты'!D316:AC316, $K$1)</f>
        <v>0</v>
      </c>
      <c r="L316" s="18">
        <f>COUNTIF('Отчеты'!D316:AC316, $L$1)</f>
        <v>0</v>
      </c>
      <c r="M316" s="18">
        <f>COUNTIF('Отчеты'!D316:AC316, $M$1)</f>
        <v>0</v>
      </c>
      <c r="N316" s="19"/>
      <c r="O316" s="19"/>
      <c r="P316" s="19"/>
      <c r="Q316" s="19"/>
      <c r="R316" s="19"/>
      <c r="S316" s="19"/>
      <c r="T316" s="19"/>
      <c r="U316" s="19"/>
    </row>
    <row r="317">
      <c r="A317" s="34"/>
      <c r="B317" s="34"/>
      <c r="C317" s="37"/>
      <c r="D317" s="34"/>
      <c r="E317" s="34"/>
      <c r="F317" s="13">
        <f>IFERROR(__xludf.DUMMYFUNCTION("IF(A317=""Poslanec"",'Анализ'!$B$2,1)*IF(A317=""Senator"",'Анализ'!$B$3,1)*IF(A317=""Europoslanec"",'Анализ'!$B$4,1)*IF(A317=""Jiny politik"",'Анализ'!$B$5,1)*IF(COUNTIF('Анализ'!$C$6:$I$6, B317) = 0, 'Анализ'!$B$6, 1)*IF(B317=""BEZPP"", 'Анализ'!$B$7, 1)"&amp;"*IF(REGEXMATCH(D317, ""Praha""), 'Анализ'!$B$8, 1)*IF(COUNTIF('Анализ'!$C$9:$D$9, B317) &gt; 0, 'Анализ'!$B$9, 1)*IF(AND(G317=""Не известно"", K317&gt;0),'Анализ'!$B$10,1)*IF(AND(G317=""Не известно"", J317&gt;0, K317=0),'Анализ'!$B$11,1)*IF(AND(G317=""Против попра"&amp;"вки"", L317&gt;1),'Анализ'!$B$12,1)*IF(O317&lt;&gt;"""",'Анализ'!$B$13,1)*IF(P317&lt;&gt;"""",'Анализ'!$B$14,1)*IF(Q317&lt;&gt;"""",'Анализ'!$B$15,1)*IF(R317&lt;&gt;"""",'Анализ'!$B$16,1)*IF(S317&lt;&gt;"""",'Анализ'!$B$17,1)*IF(T317&lt;&gt;"""",'Анализ'!$B$18,1)*IF(U317&lt;&gt;"""",'Анализ'!$B$19,1"&amp;")*IF(COUNTIF(N317:U317, ""MP"") &gt; 0, 'Анализ'!$B$20, 1)*IF(COUNTIF(N317:U317, ""P"") &gt; 0, 'Анализ'!$B$21, 1)"),0.0)</f>
        <v>0</v>
      </c>
      <c r="G317" s="18" t="str">
        <f t="shared" si="1"/>
        <v>Не известно</v>
      </c>
      <c r="H317" s="13">
        <f t="shared" si="2"/>
        <v>0</v>
      </c>
      <c r="I317" s="18">
        <f t="shared" si="3"/>
        <v>0</v>
      </c>
      <c r="J317" s="18">
        <f>COUNTIF('Отчеты'!D317:AC317, $J$1)</f>
        <v>0</v>
      </c>
      <c r="K317" s="18">
        <f>COUNTIF('Отчеты'!D317:AC317, $K$1)</f>
        <v>0</v>
      </c>
      <c r="L317" s="18">
        <f>COUNTIF('Отчеты'!D317:AC317, $L$1)</f>
        <v>0</v>
      </c>
      <c r="M317" s="18">
        <f>COUNTIF('Отчеты'!D317:AC317, $M$1)</f>
        <v>0</v>
      </c>
      <c r="N317" s="19"/>
      <c r="O317" s="19"/>
      <c r="P317" s="19"/>
      <c r="Q317" s="19"/>
      <c r="R317" s="19"/>
      <c r="S317" s="19"/>
      <c r="T317" s="19"/>
      <c r="U317" s="19"/>
    </row>
    <row r="318">
      <c r="A318" s="34"/>
      <c r="B318" s="34"/>
      <c r="C318" s="37"/>
      <c r="D318" s="34"/>
      <c r="E318" s="34"/>
      <c r="F318" s="13">
        <f>IFERROR(__xludf.DUMMYFUNCTION("IF(A318=""Poslanec"",'Анализ'!$B$2,1)*IF(A318=""Senator"",'Анализ'!$B$3,1)*IF(A318=""Europoslanec"",'Анализ'!$B$4,1)*IF(A318=""Jiny politik"",'Анализ'!$B$5,1)*IF(COUNTIF('Анализ'!$C$6:$I$6, B318) = 0, 'Анализ'!$B$6, 1)*IF(B318=""BEZPP"", 'Анализ'!$B$7, 1)"&amp;"*IF(REGEXMATCH(D318, ""Praha""), 'Анализ'!$B$8, 1)*IF(COUNTIF('Анализ'!$C$9:$D$9, B318) &gt; 0, 'Анализ'!$B$9, 1)*IF(AND(G318=""Не известно"", K318&gt;0),'Анализ'!$B$10,1)*IF(AND(G318=""Не известно"", J318&gt;0, K318=0),'Анализ'!$B$11,1)*IF(AND(G318=""Против попра"&amp;"вки"", L318&gt;1),'Анализ'!$B$12,1)*IF(O318&lt;&gt;"""",'Анализ'!$B$13,1)*IF(P318&lt;&gt;"""",'Анализ'!$B$14,1)*IF(Q318&lt;&gt;"""",'Анализ'!$B$15,1)*IF(R318&lt;&gt;"""",'Анализ'!$B$16,1)*IF(S318&lt;&gt;"""",'Анализ'!$B$17,1)*IF(T318&lt;&gt;"""",'Анализ'!$B$18,1)*IF(U318&lt;&gt;"""",'Анализ'!$B$19,1"&amp;")*IF(COUNTIF(N318:U318, ""MP"") &gt; 0, 'Анализ'!$B$20, 1)*IF(COUNTIF(N318:U318, ""P"") &gt; 0, 'Анализ'!$B$21, 1)"),0.0)</f>
        <v>0</v>
      </c>
      <c r="G318" s="18" t="str">
        <f t="shared" si="1"/>
        <v>Не известно</v>
      </c>
      <c r="H318" s="13">
        <f t="shared" si="2"/>
        <v>0</v>
      </c>
      <c r="I318" s="18">
        <f t="shared" si="3"/>
        <v>0</v>
      </c>
      <c r="J318" s="18">
        <f>COUNTIF('Отчеты'!D318:AC318, $J$1)</f>
        <v>0</v>
      </c>
      <c r="K318" s="18">
        <f>COUNTIF('Отчеты'!D318:AC318, $K$1)</f>
        <v>0</v>
      </c>
      <c r="L318" s="18">
        <f>COUNTIF('Отчеты'!D318:AC318, $L$1)</f>
        <v>0</v>
      </c>
      <c r="M318" s="18">
        <f>COUNTIF('Отчеты'!D318:AC318, $M$1)</f>
        <v>0</v>
      </c>
      <c r="N318" s="19"/>
      <c r="O318" s="19"/>
      <c r="P318" s="19"/>
      <c r="Q318" s="19"/>
      <c r="R318" s="19"/>
      <c r="S318" s="19"/>
      <c r="T318" s="19"/>
      <c r="U318" s="19"/>
    </row>
    <row r="319">
      <c r="A319" s="34"/>
      <c r="B319" s="34"/>
      <c r="C319" s="37"/>
      <c r="D319" s="34"/>
      <c r="E319" s="34"/>
      <c r="F319" s="13">
        <f>IFERROR(__xludf.DUMMYFUNCTION("IF(A319=""Poslanec"",'Анализ'!$B$2,1)*IF(A319=""Senator"",'Анализ'!$B$3,1)*IF(A319=""Europoslanec"",'Анализ'!$B$4,1)*IF(A319=""Jiny politik"",'Анализ'!$B$5,1)*IF(COUNTIF('Анализ'!$C$6:$I$6, B319) = 0, 'Анализ'!$B$6, 1)*IF(B319=""BEZPP"", 'Анализ'!$B$7, 1)"&amp;"*IF(REGEXMATCH(D319, ""Praha""), 'Анализ'!$B$8, 1)*IF(COUNTIF('Анализ'!$C$9:$D$9, B319) &gt; 0, 'Анализ'!$B$9, 1)*IF(AND(G319=""Не известно"", K319&gt;0),'Анализ'!$B$10,1)*IF(AND(G319=""Не известно"", J319&gt;0, K319=0),'Анализ'!$B$11,1)*IF(AND(G319=""Против попра"&amp;"вки"", L319&gt;1),'Анализ'!$B$12,1)*IF(O319&lt;&gt;"""",'Анализ'!$B$13,1)*IF(P319&lt;&gt;"""",'Анализ'!$B$14,1)*IF(Q319&lt;&gt;"""",'Анализ'!$B$15,1)*IF(R319&lt;&gt;"""",'Анализ'!$B$16,1)*IF(S319&lt;&gt;"""",'Анализ'!$B$17,1)*IF(T319&lt;&gt;"""",'Анализ'!$B$18,1)*IF(U319&lt;&gt;"""",'Анализ'!$B$19,1"&amp;")*IF(COUNTIF(N319:U319, ""MP"") &gt; 0, 'Анализ'!$B$20, 1)*IF(COUNTIF(N319:U319, ""P"") &gt; 0, 'Анализ'!$B$21, 1)"),0.0)</f>
        <v>0</v>
      </c>
      <c r="G319" s="18" t="str">
        <f t="shared" si="1"/>
        <v>Не известно</v>
      </c>
      <c r="H319" s="13">
        <f t="shared" si="2"/>
        <v>0</v>
      </c>
      <c r="I319" s="18">
        <f t="shared" si="3"/>
        <v>0</v>
      </c>
      <c r="J319" s="18">
        <f>COUNTIF('Отчеты'!D319:AC319, $J$1)</f>
        <v>0</v>
      </c>
      <c r="K319" s="18">
        <f>COUNTIF('Отчеты'!D319:AC319, $K$1)</f>
        <v>0</v>
      </c>
      <c r="L319" s="18">
        <f>COUNTIF('Отчеты'!D319:AC319, $L$1)</f>
        <v>0</v>
      </c>
      <c r="M319" s="18">
        <f>COUNTIF('Отчеты'!D319:AC319, $M$1)</f>
        <v>0</v>
      </c>
      <c r="N319" s="19"/>
      <c r="O319" s="19"/>
      <c r="P319" s="19"/>
      <c r="Q319" s="19"/>
      <c r="R319" s="19"/>
      <c r="S319" s="19"/>
      <c r="T319" s="19"/>
      <c r="U319" s="19"/>
    </row>
    <row r="320">
      <c r="A320" s="34"/>
      <c r="B320" s="34"/>
      <c r="C320" s="37"/>
      <c r="D320" s="34"/>
      <c r="E320" s="34"/>
      <c r="F320" s="13">
        <f>IFERROR(__xludf.DUMMYFUNCTION("IF(A320=""Poslanec"",'Анализ'!$B$2,1)*IF(A320=""Senator"",'Анализ'!$B$3,1)*IF(A320=""Europoslanec"",'Анализ'!$B$4,1)*IF(A320=""Jiny politik"",'Анализ'!$B$5,1)*IF(COUNTIF('Анализ'!$C$6:$I$6, B320) = 0, 'Анализ'!$B$6, 1)*IF(B320=""BEZPP"", 'Анализ'!$B$7, 1)"&amp;"*IF(REGEXMATCH(D320, ""Praha""), 'Анализ'!$B$8, 1)*IF(COUNTIF('Анализ'!$C$9:$D$9, B320) &gt; 0, 'Анализ'!$B$9, 1)*IF(AND(G320=""Не известно"", K320&gt;0),'Анализ'!$B$10,1)*IF(AND(G320=""Не известно"", J320&gt;0, K320=0),'Анализ'!$B$11,1)*IF(AND(G320=""Против попра"&amp;"вки"", L320&gt;1),'Анализ'!$B$12,1)*IF(O320&lt;&gt;"""",'Анализ'!$B$13,1)*IF(P320&lt;&gt;"""",'Анализ'!$B$14,1)*IF(Q320&lt;&gt;"""",'Анализ'!$B$15,1)*IF(R320&lt;&gt;"""",'Анализ'!$B$16,1)*IF(S320&lt;&gt;"""",'Анализ'!$B$17,1)*IF(T320&lt;&gt;"""",'Анализ'!$B$18,1)*IF(U320&lt;&gt;"""",'Анализ'!$B$19,1"&amp;")*IF(COUNTIF(N320:U320, ""MP"") &gt; 0, 'Анализ'!$B$20, 1)*IF(COUNTIF(N320:U320, ""P"") &gt; 0, 'Анализ'!$B$21, 1)"),0.0)</f>
        <v>0</v>
      </c>
      <c r="G320" s="18" t="str">
        <f t="shared" si="1"/>
        <v>Не известно</v>
      </c>
      <c r="H320" s="13">
        <f t="shared" si="2"/>
        <v>0</v>
      </c>
      <c r="I320" s="18">
        <f t="shared" si="3"/>
        <v>0</v>
      </c>
      <c r="J320" s="18">
        <f>COUNTIF('Отчеты'!D320:AC320, $J$1)</f>
        <v>0</v>
      </c>
      <c r="K320" s="18">
        <f>COUNTIF('Отчеты'!D320:AC320, $K$1)</f>
        <v>0</v>
      </c>
      <c r="L320" s="18">
        <f>COUNTIF('Отчеты'!D320:AC320, $L$1)</f>
        <v>0</v>
      </c>
      <c r="M320" s="18">
        <f>COUNTIF('Отчеты'!D320:AC320, $M$1)</f>
        <v>0</v>
      </c>
      <c r="N320" s="19"/>
      <c r="O320" s="19"/>
      <c r="P320" s="19"/>
      <c r="Q320" s="19"/>
      <c r="R320" s="19"/>
      <c r="S320" s="19"/>
      <c r="T320" s="19"/>
      <c r="U320" s="19"/>
    </row>
    <row r="321">
      <c r="A321" s="34"/>
      <c r="B321" s="34"/>
      <c r="C321" s="37"/>
      <c r="D321" s="34"/>
      <c r="E321" s="34"/>
      <c r="F321" s="13">
        <f>IFERROR(__xludf.DUMMYFUNCTION("IF(A321=""Poslanec"",'Анализ'!$B$2,1)*IF(A321=""Senator"",'Анализ'!$B$3,1)*IF(A321=""Europoslanec"",'Анализ'!$B$4,1)*IF(A321=""Jiny politik"",'Анализ'!$B$5,1)*IF(COUNTIF('Анализ'!$C$6:$I$6, B321) = 0, 'Анализ'!$B$6, 1)*IF(B321=""BEZPP"", 'Анализ'!$B$7, 1)"&amp;"*IF(REGEXMATCH(D321, ""Praha""), 'Анализ'!$B$8, 1)*IF(COUNTIF('Анализ'!$C$9:$D$9, B321) &gt; 0, 'Анализ'!$B$9, 1)*IF(AND(G321=""Не известно"", K321&gt;0),'Анализ'!$B$10,1)*IF(AND(G321=""Не известно"", J321&gt;0, K321=0),'Анализ'!$B$11,1)*IF(AND(G321=""Против попра"&amp;"вки"", L321&gt;1),'Анализ'!$B$12,1)*IF(O321&lt;&gt;"""",'Анализ'!$B$13,1)*IF(P321&lt;&gt;"""",'Анализ'!$B$14,1)*IF(Q321&lt;&gt;"""",'Анализ'!$B$15,1)*IF(R321&lt;&gt;"""",'Анализ'!$B$16,1)*IF(S321&lt;&gt;"""",'Анализ'!$B$17,1)*IF(T321&lt;&gt;"""",'Анализ'!$B$18,1)*IF(U321&lt;&gt;"""",'Анализ'!$B$19,1"&amp;")*IF(COUNTIF(N321:U321, ""MP"") &gt; 0, 'Анализ'!$B$20, 1)*IF(COUNTIF(N321:U321, ""P"") &gt; 0, 'Анализ'!$B$21, 1)"),0.0)</f>
        <v>0</v>
      </c>
      <c r="G321" s="18" t="str">
        <f t="shared" si="1"/>
        <v>Не известно</v>
      </c>
      <c r="H321" s="13">
        <f t="shared" si="2"/>
        <v>0</v>
      </c>
      <c r="I321" s="18">
        <f t="shared" si="3"/>
        <v>0</v>
      </c>
      <c r="J321" s="18">
        <f>COUNTIF('Отчеты'!D321:AC321, $J$1)</f>
        <v>0</v>
      </c>
      <c r="K321" s="18">
        <f>COUNTIF('Отчеты'!D321:AC321, $K$1)</f>
        <v>0</v>
      </c>
      <c r="L321" s="18">
        <f>COUNTIF('Отчеты'!D321:AC321, $L$1)</f>
        <v>0</v>
      </c>
      <c r="M321" s="18">
        <f>COUNTIF('Отчеты'!D321:AC321, $M$1)</f>
        <v>0</v>
      </c>
      <c r="N321" s="19"/>
      <c r="O321" s="19"/>
      <c r="P321" s="19"/>
      <c r="Q321" s="19"/>
      <c r="R321" s="19"/>
      <c r="S321" s="19"/>
      <c r="T321" s="19"/>
      <c r="U321" s="19"/>
    </row>
    <row r="322">
      <c r="A322" s="34"/>
      <c r="B322" s="34"/>
      <c r="C322" s="37"/>
      <c r="D322" s="34"/>
      <c r="E322" s="34"/>
      <c r="F322" s="13">
        <f>IFERROR(__xludf.DUMMYFUNCTION("IF(A322=""Poslanec"",'Анализ'!$B$2,1)*IF(A322=""Senator"",'Анализ'!$B$3,1)*IF(A322=""Europoslanec"",'Анализ'!$B$4,1)*IF(A322=""Jiny politik"",'Анализ'!$B$5,1)*IF(COUNTIF('Анализ'!$C$6:$I$6, B322) = 0, 'Анализ'!$B$6, 1)*IF(B322=""BEZPP"", 'Анализ'!$B$7, 1)"&amp;"*IF(REGEXMATCH(D322, ""Praha""), 'Анализ'!$B$8, 1)*IF(COUNTIF('Анализ'!$C$9:$D$9, B322) &gt; 0, 'Анализ'!$B$9, 1)*IF(AND(G322=""Не известно"", K322&gt;0),'Анализ'!$B$10,1)*IF(AND(G322=""Не известно"", J322&gt;0, K322=0),'Анализ'!$B$11,1)*IF(AND(G322=""Против попра"&amp;"вки"", L322&gt;1),'Анализ'!$B$12,1)*IF(O322&lt;&gt;"""",'Анализ'!$B$13,1)*IF(P322&lt;&gt;"""",'Анализ'!$B$14,1)*IF(Q322&lt;&gt;"""",'Анализ'!$B$15,1)*IF(R322&lt;&gt;"""",'Анализ'!$B$16,1)*IF(S322&lt;&gt;"""",'Анализ'!$B$17,1)*IF(T322&lt;&gt;"""",'Анализ'!$B$18,1)*IF(U322&lt;&gt;"""",'Анализ'!$B$19,1"&amp;")*IF(COUNTIF(N322:U322, ""MP"") &gt; 0, 'Анализ'!$B$20, 1)*IF(COUNTIF(N322:U322, ""P"") &gt; 0, 'Анализ'!$B$21, 1)"),0.0)</f>
        <v>0</v>
      </c>
      <c r="G322" s="18" t="str">
        <f t="shared" si="1"/>
        <v>Не известно</v>
      </c>
      <c r="H322" s="13">
        <f t="shared" si="2"/>
        <v>0</v>
      </c>
      <c r="I322" s="18">
        <f t="shared" si="3"/>
        <v>0</v>
      </c>
      <c r="J322" s="18">
        <f>COUNTIF('Отчеты'!D322:AC322, $J$1)</f>
        <v>0</v>
      </c>
      <c r="K322" s="18">
        <f>COUNTIF('Отчеты'!D322:AC322, $K$1)</f>
        <v>0</v>
      </c>
      <c r="L322" s="18">
        <f>COUNTIF('Отчеты'!D322:AC322, $L$1)</f>
        <v>0</v>
      </c>
      <c r="M322" s="18">
        <f>COUNTIF('Отчеты'!D322:AC322, $M$1)</f>
        <v>0</v>
      </c>
      <c r="N322" s="19"/>
      <c r="O322" s="19"/>
      <c r="P322" s="19"/>
      <c r="Q322" s="19"/>
      <c r="R322" s="19"/>
      <c r="S322" s="19"/>
      <c r="T322" s="19"/>
      <c r="U322" s="19"/>
    </row>
    <row r="323">
      <c r="A323" s="34"/>
      <c r="B323" s="34"/>
      <c r="C323" s="37"/>
      <c r="D323" s="34"/>
      <c r="E323" s="34"/>
      <c r="F323" s="13">
        <f>IFERROR(__xludf.DUMMYFUNCTION("IF(A323=""Poslanec"",'Анализ'!$B$2,1)*IF(A323=""Senator"",'Анализ'!$B$3,1)*IF(A323=""Europoslanec"",'Анализ'!$B$4,1)*IF(A323=""Jiny politik"",'Анализ'!$B$5,1)*IF(COUNTIF('Анализ'!$C$6:$I$6, B323) = 0, 'Анализ'!$B$6, 1)*IF(B323=""BEZPP"", 'Анализ'!$B$7, 1)"&amp;"*IF(REGEXMATCH(D323, ""Praha""), 'Анализ'!$B$8, 1)*IF(COUNTIF('Анализ'!$C$9:$D$9, B323) &gt; 0, 'Анализ'!$B$9, 1)*IF(AND(G323=""Не известно"", K323&gt;0),'Анализ'!$B$10,1)*IF(AND(G323=""Не известно"", J323&gt;0, K323=0),'Анализ'!$B$11,1)*IF(AND(G323=""Против попра"&amp;"вки"", L323&gt;1),'Анализ'!$B$12,1)*IF(O323&lt;&gt;"""",'Анализ'!$B$13,1)*IF(P323&lt;&gt;"""",'Анализ'!$B$14,1)*IF(Q323&lt;&gt;"""",'Анализ'!$B$15,1)*IF(R323&lt;&gt;"""",'Анализ'!$B$16,1)*IF(S323&lt;&gt;"""",'Анализ'!$B$17,1)*IF(T323&lt;&gt;"""",'Анализ'!$B$18,1)*IF(U323&lt;&gt;"""",'Анализ'!$B$19,1"&amp;")*IF(COUNTIF(N323:U323, ""MP"") &gt; 0, 'Анализ'!$B$20, 1)*IF(COUNTIF(N323:U323, ""P"") &gt; 0, 'Анализ'!$B$21, 1)"),0.0)</f>
        <v>0</v>
      </c>
      <c r="G323" s="18" t="str">
        <f t="shared" si="1"/>
        <v>Не известно</v>
      </c>
      <c r="H323" s="13">
        <f t="shared" si="2"/>
        <v>0</v>
      </c>
      <c r="I323" s="18">
        <f t="shared" si="3"/>
        <v>0</v>
      </c>
      <c r="J323" s="18">
        <f>COUNTIF('Отчеты'!D323:AC323, $J$1)</f>
        <v>0</v>
      </c>
      <c r="K323" s="18">
        <f>COUNTIF('Отчеты'!D323:AC323, $K$1)</f>
        <v>0</v>
      </c>
      <c r="L323" s="18">
        <f>COUNTIF('Отчеты'!D323:AC323, $L$1)</f>
        <v>0</v>
      </c>
      <c r="M323" s="18">
        <f>COUNTIF('Отчеты'!D323:AC323, $M$1)</f>
        <v>0</v>
      </c>
      <c r="N323" s="19"/>
      <c r="O323" s="19"/>
      <c r="P323" s="19"/>
      <c r="Q323" s="19"/>
      <c r="R323" s="19"/>
      <c r="S323" s="19"/>
      <c r="T323" s="19"/>
      <c r="U323" s="19"/>
    </row>
    <row r="324">
      <c r="A324" s="34"/>
      <c r="B324" s="34"/>
      <c r="C324" s="37"/>
      <c r="D324" s="34"/>
      <c r="E324" s="34"/>
      <c r="F324" s="13">
        <f>IFERROR(__xludf.DUMMYFUNCTION("IF(A324=""Poslanec"",'Анализ'!$B$2,1)*IF(A324=""Senator"",'Анализ'!$B$3,1)*IF(A324=""Europoslanec"",'Анализ'!$B$4,1)*IF(A324=""Jiny politik"",'Анализ'!$B$5,1)*IF(COUNTIF('Анализ'!$C$6:$I$6, B324) = 0, 'Анализ'!$B$6, 1)*IF(B324=""BEZPP"", 'Анализ'!$B$7, 1)"&amp;"*IF(REGEXMATCH(D324, ""Praha""), 'Анализ'!$B$8, 1)*IF(COUNTIF('Анализ'!$C$9:$D$9, B324) &gt; 0, 'Анализ'!$B$9, 1)*IF(AND(G324=""Не известно"", K324&gt;0),'Анализ'!$B$10,1)*IF(AND(G324=""Не известно"", J324&gt;0, K324=0),'Анализ'!$B$11,1)*IF(AND(G324=""Против попра"&amp;"вки"", L324&gt;1),'Анализ'!$B$12,1)*IF(O324&lt;&gt;"""",'Анализ'!$B$13,1)*IF(P324&lt;&gt;"""",'Анализ'!$B$14,1)*IF(Q324&lt;&gt;"""",'Анализ'!$B$15,1)*IF(R324&lt;&gt;"""",'Анализ'!$B$16,1)*IF(S324&lt;&gt;"""",'Анализ'!$B$17,1)*IF(T324&lt;&gt;"""",'Анализ'!$B$18,1)*IF(U324&lt;&gt;"""",'Анализ'!$B$19,1"&amp;")*IF(COUNTIF(N324:U324, ""MP"") &gt; 0, 'Анализ'!$B$20, 1)*IF(COUNTIF(N324:U324, ""P"") &gt; 0, 'Анализ'!$B$21, 1)"),0.0)</f>
        <v>0</v>
      </c>
      <c r="G324" s="18" t="str">
        <f t="shared" si="1"/>
        <v>Не известно</v>
      </c>
      <c r="H324" s="13">
        <f t="shared" si="2"/>
        <v>0</v>
      </c>
      <c r="I324" s="18">
        <f t="shared" si="3"/>
        <v>0</v>
      </c>
      <c r="J324" s="18">
        <f>COUNTIF('Отчеты'!D324:AC324, $J$1)</f>
        <v>0</v>
      </c>
      <c r="K324" s="18">
        <f>COUNTIF('Отчеты'!D324:AC324, $K$1)</f>
        <v>0</v>
      </c>
      <c r="L324" s="18">
        <f>COUNTIF('Отчеты'!D324:AC324, $L$1)</f>
        <v>0</v>
      </c>
      <c r="M324" s="18">
        <f>COUNTIF('Отчеты'!D324:AC324, $M$1)</f>
        <v>0</v>
      </c>
      <c r="N324" s="19"/>
      <c r="O324" s="19"/>
      <c r="P324" s="19"/>
      <c r="Q324" s="19"/>
      <c r="R324" s="19"/>
      <c r="S324" s="19"/>
      <c r="T324" s="19"/>
      <c r="U324" s="19"/>
    </row>
    <row r="325">
      <c r="A325" s="34"/>
      <c r="B325" s="34"/>
      <c r="C325" s="37"/>
      <c r="D325" s="34"/>
      <c r="E325" s="34"/>
      <c r="F325" s="13">
        <f>IFERROR(__xludf.DUMMYFUNCTION("IF(A325=""Poslanec"",'Анализ'!$B$2,1)*IF(A325=""Senator"",'Анализ'!$B$3,1)*IF(A325=""Europoslanec"",'Анализ'!$B$4,1)*IF(A325=""Jiny politik"",'Анализ'!$B$5,1)*IF(COUNTIF('Анализ'!$C$6:$I$6, B325) = 0, 'Анализ'!$B$6, 1)*IF(B325=""BEZPP"", 'Анализ'!$B$7, 1)"&amp;"*IF(REGEXMATCH(D325, ""Praha""), 'Анализ'!$B$8, 1)*IF(COUNTIF('Анализ'!$C$9:$D$9, B325) &gt; 0, 'Анализ'!$B$9, 1)*IF(AND(G325=""Не известно"", K325&gt;0),'Анализ'!$B$10,1)*IF(AND(G325=""Не известно"", J325&gt;0, K325=0),'Анализ'!$B$11,1)*IF(AND(G325=""Против попра"&amp;"вки"", L325&gt;1),'Анализ'!$B$12,1)*IF(O325&lt;&gt;"""",'Анализ'!$B$13,1)*IF(P325&lt;&gt;"""",'Анализ'!$B$14,1)*IF(Q325&lt;&gt;"""",'Анализ'!$B$15,1)*IF(R325&lt;&gt;"""",'Анализ'!$B$16,1)*IF(S325&lt;&gt;"""",'Анализ'!$B$17,1)*IF(T325&lt;&gt;"""",'Анализ'!$B$18,1)*IF(U325&lt;&gt;"""",'Анализ'!$B$19,1"&amp;")*IF(COUNTIF(N325:U325, ""MP"") &gt; 0, 'Анализ'!$B$20, 1)*IF(COUNTIF(N325:U325, ""P"") &gt; 0, 'Анализ'!$B$21, 1)"),0.0)</f>
        <v>0</v>
      </c>
      <c r="G325" s="18" t="str">
        <f t="shared" si="1"/>
        <v>Не известно</v>
      </c>
      <c r="H325" s="13">
        <f t="shared" si="2"/>
        <v>0</v>
      </c>
      <c r="I325" s="18">
        <f t="shared" si="3"/>
        <v>0</v>
      </c>
      <c r="J325" s="18">
        <f>COUNTIF('Отчеты'!D325:AC325, $J$1)</f>
        <v>0</v>
      </c>
      <c r="K325" s="18">
        <f>COUNTIF('Отчеты'!D325:AC325, $K$1)</f>
        <v>0</v>
      </c>
      <c r="L325" s="18">
        <f>COUNTIF('Отчеты'!D325:AC325, $L$1)</f>
        <v>0</v>
      </c>
      <c r="M325" s="18">
        <f>COUNTIF('Отчеты'!D325:AC325, $M$1)</f>
        <v>0</v>
      </c>
      <c r="N325" s="19"/>
      <c r="O325" s="19"/>
      <c r="P325" s="19"/>
      <c r="Q325" s="19"/>
      <c r="R325" s="19"/>
      <c r="S325" s="19"/>
      <c r="T325" s="19"/>
      <c r="U325" s="19"/>
    </row>
    <row r="326">
      <c r="A326" s="34"/>
      <c r="B326" s="34"/>
      <c r="C326" s="37"/>
      <c r="D326" s="34"/>
      <c r="E326" s="34"/>
      <c r="F326" s="13">
        <f>IFERROR(__xludf.DUMMYFUNCTION("IF(A326=""Poslanec"",'Анализ'!$B$2,1)*IF(A326=""Senator"",'Анализ'!$B$3,1)*IF(A326=""Europoslanec"",'Анализ'!$B$4,1)*IF(A326=""Jiny politik"",'Анализ'!$B$5,1)*IF(COUNTIF('Анализ'!$C$6:$I$6, B326) = 0, 'Анализ'!$B$6, 1)*IF(B326=""BEZPP"", 'Анализ'!$B$7, 1)"&amp;"*IF(REGEXMATCH(D326, ""Praha""), 'Анализ'!$B$8, 1)*IF(COUNTIF('Анализ'!$C$9:$D$9, B326) &gt; 0, 'Анализ'!$B$9, 1)*IF(AND(G326=""Не известно"", K326&gt;0),'Анализ'!$B$10,1)*IF(AND(G326=""Не известно"", J326&gt;0, K326=0),'Анализ'!$B$11,1)*IF(AND(G326=""Против попра"&amp;"вки"", L326&gt;1),'Анализ'!$B$12,1)*IF(O326&lt;&gt;"""",'Анализ'!$B$13,1)*IF(P326&lt;&gt;"""",'Анализ'!$B$14,1)*IF(Q326&lt;&gt;"""",'Анализ'!$B$15,1)*IF(R326&lt;&gt;"""",'Анализ'!$B$16,1)*IF(S326&lt;&gt;"""",'Анализ'!$B$17,1)*IF(T326&lt;&gt;"""",'Анализ'!$B$18,1)*IF(U326&lt;&gt;"""",'Анализ'!$B$19,1"&amp;")*IF(COUNTIF(N326:U326, ""MP"") &gt; 0, 'Анализ'!$B$20, 1)*IF(COUNTIF(N326:U326, ""P"") &gt; 0, 'Анализ'!$B$21, 1)"),0.0)</f>
        <v>0</v>
      </c>
      <c r="G326" s="18" t="str">
        <f t="shared" si="1"/>
        <v>Не известно</v>
      </c>
      <c r="H326" s="13">
        <f t="shared" si="2"/>
        <v>0</v>
      </c>
      <c r="I326" s="18">
        <f t="shared" si="3"/>
        <v>0</v>
      </c>
      <c r="J326" s="18">
        <f>COUNTIF('Отчеты'!D326:AC326, $J$1)</f>
        <v>0</v>
      </c>
      <c r="K326" s="18">
        <f>COUNTIF('Отчеты'!D326:AC326, $K$1)</f>
        <v>0</v>
      </c>
      <c r="L326" s="18">
        <f>COUNTIF('Отчеты'!D326:AC326, $L$1)</f>
        <v>0</v>
      </c>
      <c r="M326" s="18">
        <f>COUNTIF('Отчеты'!D326:AC326, $M$1)</f>
        <v>0</v>
      </c>
      <c r="N326" s="19"/>
      <c r="O326" s="19"/>
      <c r="P326" s="19"/>
      <c r="Q326" s="19"/>
      <c r="R326" s="19"/>
      <c r="S326" s="19"/>
      <c r="T326" s="19"/>
      <c r="U326" s="19"/>
    </row>
    <row r="327">
      <c r="A327" s="34"/>
      <c r="B327" s="34"/>
      <c r="C327" s="37"/>
      <c r="D327" s="34"/>
      <c r="E327" s="34"/>
      <c r="F327" s="13">
        <f>IFERROR(__xludf.DUMMYFUNCTION("IF(A327=""Poslanec"",'Анализ'!$B$2,1)*IF(A327=""Senator"",'Анализ'!$B$3,1)*IF(A327=""Europoslanec"",'Анализ'!$B$4,1)*IF(A327=""Jiny politik"",'Анализ'!$B$5,1)*IF(COUNTIF('Анализ'!$C$6:$I$6, B327) = 0, 'Анализ'!$B$6, 1)*IF(B327=""BEZPP"", 'Анализ'!$B$7, 1)"&amp;"*IF(REGEXMATCH(D327, ""Praha""), 'Анализ'!$B$8, 1)*IF(COUNTIF('Анализ'!$C$9:$D$9, B327) &gt; 0, 'Анализ'!$B$9, 1)*IF(AND(G327=""Не известно"", K327&gt;0),'Анализ'!$B$10,1)*IF(AND(G327=""Не известно"", J327&gt;0, K327=0),'Анализ'!$B$11,1)*IF(AND(G327=""Против попра"&amp;"вки"", L327&gt;1),'Анализ'!$B$12,1)*IF(O327&lt;&gt;"""",'Анализ'!$B$13,1)*IF(P327&lt;&gt;"""",'Анализ'!$B$14,1)*IF(Q327&lt;&gt;"""",'Анализ'!$B$15,1)*IF(R327&lt;&gt;"""",'Анализ'!$B$16,1)*IF(S327&lt;&gt;"""",'Анализ'!$B$17,1)*IF(T327&lt;&gt;"""",'Анализ'!$B$18,1)*IF(U327&lt;&gt;"""",'Анализ'!$B$19,1"&amp;")*IF(COUNTIF(N327:U327, ""MP"") &gt; 0, 'Анализ'!$B$20, 1)*IF(COUNTIF(N327:U327, ""P"") &gt; 0, 'Анализ'!$B$21, 1)"),0.0)</f>
        <v>0</v>
      </c>
      <c r="G327" s="18" t="str">
        <f t="shared" si="1"/>
        <v>Не известно</v>
      </c>
      <c r="H327" s="13">
        <f t="shared" si="2"/>
        <v>0</v>
      </c>
      <c r="I327" s="18">
        <f t="shared" si="3"/>
        <v>0</v>
      </c>
      <c r="J327" s="18">
        <f>COUNTIF('Отчеты'!D327:AC327, $J$1)</f>
        <v>0</v>
      </c>
      <c r="K327" s="18">
        <f>COUNTIF('Отчеты'!D327:AC327, $K$1)</f>
        <v>0</v>
      </c>
      <c r="L327" s="18">
        <f>COUNTIF('Отчеты'!D327:AC327, $L$1)</f>
        <v>0</v>
      </c>
      <c r="M327" s="18">
        <f>COUNTIF('Отчеты'!D327:AC327, $M$1)</f>
        <v>0</v>
      </c>
      <c r="N327" s="19"/>
      <c r="O327" s="19"/>
      <c r="P327" s="19"/>
      <c r="Q327" s="19"/>
      <c r="R327" s="19"/>
      <c r="S327" s="19"/>
      <c r="T327" s="19"/>
      <c r="U327" s="19"/>
    </row>
    <row r="328">
      <c r="A328" s="34"/>
      <c r="B328" s="34"/>
      <c r="C328" s="37"/>
      <c r="D328" s="34"/>
      <c r="E328" s="34"/>
      <c r="F328" s="13">
        <f>IFERROR(__xludf.DUMMYFUNCTION("IF(A328=""Poslanec"",'Анализ'!$B$2,1)*IF(A328=""Senator"",'Анализ'!$B$3,1)*IF(A328=""Europoslanec"",'Анализ'!$B$4,1)*IF(A328=""Jiny politik"",'Анализ'!$B$5,1)*IF(COUNTIF('Анализ'!$C$6:$I$6, B328) = 0, 'Анализ'!$B$6, 1)*IF(B328=""BEZPP"", 'Анализ'!$B$7, 1)"&amp;"*IF(REGEXMATCH(D328, ""Praha""), 'Анализ'!$B$8, 1)*IF(COUNTIF('Анализ'!$C$9:$D$9, B328) &gt; 0, 'Анализ'!$B$9, 1)*IF(AND(G328=""Не известно"", K328&gt;0),'Анализ'!$B$10,1)*IF(AND(G328=""Не известно"", J328&gt;0, K328=0),'Анализ'!$B$11,1)*IF(AND(G328=""Против попра"&amp;"вки"", L328&gt;1),'Анализ'!$B$12,1)*IF(O328&lt;&gt;"""",'Анализ'!$B$13,1)*IF(P328&lt;&gt;"""",'Анализ'!$B$14,1)*IF(Q328&lt;&gt;"""",'Анализ'!$B$15,1)*IF(R328&lt;&gt;"""",'Анализ'!$B$16,1)*IF(S328&lt;&gt;"""",'Анализ'!$B$17,1)*IF(T328&lt;&gt;"""",'Анализ'!$B$18,1)*IF(U328&lt;&gt;"""",'Анализ'!$B$19,1"&amp;")*IF(COUNTIF(N328:U328, ""MP"") &gt; 0, 'Анализ'!$B$20, 1)*IF(COUNTIF(N328:U328, ""P"") &gt; 0, 'Анализ'!$B$21, 1)"),0.0)</f>
        <v>0</v>
      </c>
      <c r="G328" s="18" t="str">
        <f t="shared" si="1"/>
        <v>Не известно</v>
      </c>
      <c r="H328" s="13">
        <f t="shared" si="2"/>
        <v>0</v>
      </c>
      <c r="I328" s="18">
        <f t="shared" si="3"/>
        <v>0</v>
      </c>
      <c r="J328" s="18">
        <f>COUNTIF('Отчеты'!D328:AC328, $J$1)</f>
        <v>0</v>
      </c>
      <c r="K328" s="18">
        <f>COUNTIF('Отчеты'!D328:AC328, $K$1)</f>
        <v>0</v>
      </c>
      <c r="L328" s="18">
        <f>COUNTIF('Отчеты'!D328:AC328, $L$1)</f>
        <v>0</v>
      </c>
      <c r="M328" s="18">
        <f>COUNTIF('Отчеты'!D328:AC328, $M$1)</f>
        <v>0</v>
      </c>
      <c r="N328" s="19"/>
      <c r="O328" s="19"/>
      <c r="P328" s="19"/>
      <c r="Q328" s="19"/>
      <c r="R328" s="19"/>
      <c r="S328" s="19"/>
      <c r="T328" s="19"/>
      <c r="U328" s="19"/>
    </row>
    <row r="329">
      <c r="A329" s="34"/>
      <c r="B329" s="34"/>
      <c r="C329" s="37"/>
      <c r="D329" s="34"/>
      <c r="E329" s="34"/>
      <c r="F329" s="13">
        <f>IFERROR(__xludf.DUMMYFUNCTION("IF(A329=""Poslanec"",'Анализ'!$B$2,1)*IF(A329=""Senator"",'Анализ'!$B$3,1)*IF(A329=""Europoslanec"",'Анализ'!$B$4,1)*IF(A329=""Jiny politik"",'Анализ'!$B$5,1)*IF(COUNTIF('Анализ'!$C$6:$I$6, B329) = 0, 'Анализ'!$B$6, 1)*IF(B329=""BEZPP"", 'Анализ'!$B$7, 1)"&amp;"*IF(REGEXMATCH(D329, ""Praha""), 'Анализ'!$B$8, 1)*IF(COUNTIF('Анализ'!$C$9:$D$9, B329) &gt; 0, 'Анализ'!$B$9, 1)*IF(AND(G329=""Не известно"", K329&gt;0),'Анализ'!$B$10,1)*IF(AND(G329=""Не известно"", J329&gt;0, K329=0),'Анализ'!$B$11,1)*IF(AND(G329=""Против попра"&amp;"вки"", L329&gt;1),'Анализ'!$B$12,1)*IF(O329&lt;&gt;"""",'Анализ'!$B$13,1)*IF(P329&lt;&gt;"""",'Анализ'!$B$14,1)*IF(Q329&lt;&gt;"""",'Анализ'!$B$15,1)*IF(R329&lt;&gt;"""",'Анализ'!$B$16,1)*IF(S329&lt;&gt;"""",'Анализ'!$B$17,1)*IF(T329&lt;&gt;"""",'Анализ'!$B$18,1)*IF(U329&lt;&gt;"""",'Анализ'!$B$19,1"&amp;")*IF(COUNTIF(N329:U329, ""MP"") &gt; 0, 'Анализ'!$B$20, 1)*IF(COUNTIF(N329:U329, ""P"") &gt; 0, 'Анализ'!$B$21, 1)"),0.0)</f>
        <v>0</v>
      </c>
      <c r="G329" s="18" t="str">
        <f t="shared" si="1"/>
        <v>Не известно</v>
      </c>
      <c r="H329" s="13">
        <f t="shared" si="2"/>
        <v>0</v>
      </c>
      <c r="I329" s="18">
        <f t="shared" si="3"/>
        <v>0</v>
      </c>
      <c r="J329" s="18">
        <f>COUNTIF('Отчеты'!D329:AC329, $J$1)</f>
        <v>0</v>
      </c>
      <c r="K329" s="18">
        <f>COUNTIF('Отчеты'!D329:AC329, $K$1)</f>
        <v>0</v>
      </c>
      <c r="L329" s="18">
        <f>COUNTIF('Отчеты'!D329:AC329, $L$1)</f>
        <v>0</v>
      </c>
      <c r="M329" s="18">
        <f>COUNTIF('Отчеты'!D329:AC329, $M$1)</f>
        <v>0</v>
      </c>
      <c r="N329" s="19"/>
      <c r="O329" s="19"/>
      <c r="P329" s="19"/>
      <c r="Q329" s="19"/>
      <c r="R329" s="19"/>
      <c r="S329" s="19"/>
      <c r="T329" s="19"/>
      <c r="U329" s="19"/>
    </row>
    <row r="330">
      <c r="A330" s="34"/>
      <c r="B330" s="34"/>
      <c r="C330" s="37"/>
      <c r="D330" s="34"/>
      <c r="E330" s="34"/>
      <c r="F330" s="13">
        <f>IFERROR(__xludf.DUMMYFUNCTION("IF(A330=""Poslanec"",'Анализ'!$B$2,1)*IF(A330=""Senator"",'Анализ'!$B$3,1)*IF(A330=""Europoslanec"",'Анализ'!$B$4,1)*IF(A330=""Jiny politik"",'Анализ'!$B$5,1)*IF(COUNTIF('Анализ'!$C$6:$I$6, B330) = 0, 'Анализ'!$B$6, 1)*IF(B330=""BEZPP"", 'Анализ'!$B$7, 1)"&amp;"*IF(REGEXMATCH(D330, ""Praha""), 'Анализ'!$B$8, 1)*IF(COUNTIF('Анализ'!$C$9:$D$9, B330) &gt; 0, 'Анализ'!$B$9, 1)*IF(AND(G330=""Не известно"", K330&gt;0),'Анализ'!$B$10,1)*IF(AND(G330=""Не известно"", J330&gt;0, K330=0),'Анализ'!$B$11,1)*IF(AND(G330=""Против попра"&amp;"вки"", L330&gt;1),'Анализ'!$B$12,1)*IF(O330&lt;&gt;"""",'Анализ'!$B$13,1)*IF(P330&lt;&gt;"""",'Анализ'!$B$14,1)*IF(Q330&lt;&gt;"""",'Анализ'!$B$15,1)*IF(R330&lt;&gt;"""",'Анализ'!$B$16,1)*IF(S330&lt;&gt;"""",'Анализ'!$B$17,1)*IF(T330&lt;&gt;"""",'Анализ'!$B$18,1)*IF(U330&lt;&gt;"""",'Анализ'!$B$19,1"&amp;")*IF(COUNTIF(N330:U330, ""MP"") &gt; 0, 'Анализ'!$B$20, 1)*IF(COUNTIF(N330:U330, ""P"") &gt; 0, 'Анализ'!$B$21, 1)"),0.0)</f>
        <v>0</v>
      </c>
      <c r="G330" s="18" t="str">
        <f t="shared" si="1"/>
        <v>Не известно</v>
      </c>
      <c r="H330" s="13">
        <f t="shared" si="2"/>
        <v>0</v>
      </c>
      <c r="I330" s="18">
        <f t="shared" si="3"/>
        <v>0</v>
      </c>
      <c r="J330" s="18">
        <f>COUNTIF('Отчеты'!D330:AC330, $J$1)</f>
        <v>0</v>
      </c>
      <c r="K330" s="18">
        <f>COUNTIF('Отчеты'!D330:AC330, $K$1)</f>
        <v>0</v>
      </c>
      <c r="L330" s="18">
        <f>COUNTIF('Отчеты'!D330:AC330, $L$1)</f>
        <v>0</v>
      </c>
      <c r="M330" s="18">
        <f>COUNTIF('Отчеты'!D330:AC330, $M$1)</f>
        <v>0</v>
      </c>
      <c r="N330" s="19"/>
      <c r="O330" s="19"/>
      <c r="P330" s="19"/>
      <c r="Q330" s="19"/>
      <c r="R330" s="19"/>
      <c r="S330" s="19"/>
      <c r="T330" s="19"/>
      <c r="U330" s="19"/>
    </row>
    <row r="331">
      <c r="A331" s="34"/>
      <c r="B331" s="34"/>
      <c r="C331" s="37"/>
      <c r="D331" s="34"/>
      <c r="E331" s="34"/>
      <c r="F331" s="13">
        <f>IFERROR(__xludf.DUMMYFUNCTION("IF(A331=""Poslanec"",'Анализ'!$B$2,1)*IF(A331=""Senator"",'Анализ'!$B$3,1)*IF(A331=""Europoslanec"",'Анализ'!$B$4,1)*IF(A331=""Jiny politik"",'Анализ'!$B$5,1)*IF(COUNTIF('Анализ'!$C$6:$I$6, B331) = 0, 'Анализ'!$B$6, 1)*IF(B331=""BEZPP"", 'Анализ'!$B$7, 1)"&amp;"*IF(REGEXMATCH(D331, ""Praha""), 'Анализ'!$B$8, 1)*IF(COUNTIF('Анализ'!$C$9:$D$9, B331) &gt; 0, 'Анализ'!$B$9, 1)*IF(AND(G331=""Не известно"", K331&gt;0),'Анализ'!$B$10,1)*IF(AND(G331=""Не известно"", J331&gt;0, K331=0),'Анализ'!$B$11,1)*IF(AND(G331=""Против попра"&amp;"вки"", L331&gt;1),'Анализ'!$B$12,1)*IF(O331&lt;&gt;"""",'Анализ'!$B$13,1)*IF(P331&lt;&gt;"""",'Анализ'!$B$14,1)*IF(Q331&lt;&gt;"""",'Анализ'!$B$15,1)*IF(R331&lt;&gt;"""",'Анализ'!$B$16,1)*IF(S331&lt;&gt;"""",'Анализ'!$B$17,1)*IF(T331&lt;&gt;"""",'Анализ'!$B$18,1)*IF(U331&lt;&gt;"""",'Анализ'!$B$19,1"&amp;")*IF(COUNTIF(N331:U331, ""MP"") &gt; 0, 'Анализ'!$B$20, 1)*IF(COUNTIF(N331:U331, ""P"") &gt; 0, 'Анализ'!$B$21, 1)"),0.0)</f>
        <v>0</v>
      </c>
      <c r="G331" s="18" t="str">
        <f t="shared" si="1"/>
        <v>Не известно</v>
      </c>
      <c r="H331" s="13">
        <f t="shared" si="2"/>
        <v>0</v>
      </c>
      <c r="I331" s="18">
        <f t="shared" si="3"/>
        <v>0</v>
      </c>
      <c r="J331" s="18">
        <f>COUNTIF('Отчеты'!D331:AC331, $J$1)</f>
        <v>0</v>
      </c>
      <c r="K331" s="18">
        <f>COUNTIF('Отчеты'!D331:AC331, $K$1)</f>
        <v>0</v>
      </c>
      <c r="L331" s="18">
        <f>COUNTIF('Отчеты'!D331:AC331, $L$1)</f>
        <v>0</v>
      </c>
      <c r="M331" s="18">
        <f>COUNTIF('Отчеты'!D331:AC331, $M$1)</f>
        <v>0</v>
      </c>
      <c r="N331" s="19"/>
      <c r="O331" s="19"/>
      <c r="P331" s="19"/>
      <c r="Q331" s="19"/>
      <c r="R331" s="19"/>
      <c r="S331" s="19"/>
      <c r="T331" s="19"/>
      <c r="U331" s="19"/>
    </row>
    <row r="332">
      <c r="A332" s="34"/>
      <c r="B332" s="34"/>
      <c r="C332" s="37"/>
      <c r="D332" s="34"/>
      <c r="E332" s="34"/>
      <c r="F332" s="13">
        <f>IFERROR(__xludf.DUMMYFUNCTION("IF(A332=""Poslanec"",'Анализ'!$B$2,1)*IF(A332=""Senator"",'Анализ'!$B$3,1)*IF(A332=""Europoslanec"",'Анализ'!$B$4,1)*IF(A332=""Jiny politik"",'Анализ'!$B$5,1)*IF(COUNTIF('Анализ'!$C$6:$I$6, B332) = 0, 'Анализ'!$B$6, 1)*IF(B332=""BEZPP"", 'Анализ'!$B$7, 1)"&amp;"*IF(REGEXMATCH(D332, ""Praha""), 'Анализ'!$B$8, 1)*IF(COUNTIF('Анализ'!$C$9:$D$9, B332) &gt; 0, 'Анализ'!$B$9, 1)*IF(AND(G332=""Не известно"", K332&gt;0),'Анализ'!$B$10,1)*IF(AND(G332=""Не известно"", J332&gt;0, K332=0),'Анализ'!$B$11,1)*IF(AND(G332=""Против попра"&amp;"вки"", L332&gt;1),'Анализ'!$B$12,1)*IF(O332&lt;&gt;"""",'Анализ'!$B$13,1)*IF(P332&lt;&gt;"""",'Анализ'!$B$14,1)*IF(Q332&lt;&gt;"""",'Анализ'!$B$15,1)*IF(R332&lt;&gt;"""",'Анализ'!$B$16,1)*IF(S332&lt;&gt;"""",'Анализ'!$B$17,1)*IF(T332&lt;&gt;"""",'Анализ'!$B$18,1)*IF(U332&lt;&gt;"""",'Анализ'!$B$19,1"&amp;")*IF(COUNTIF(N332:U332, ""MP"") &gt; 0, 'Анализ'!$B$20, 1)*IF(COUNTIF(N332:U332, ""P"") &gt; 0, 'Анализ'!$B$21, 1)"),0.0)</f>
        <v>0</v>
      </c>
      <c r="G332" s="18" t="str">
        <f t="shared" si="1"/>
        <v>Не известно</v>
      </c>
      <c r="H332" s="13">
        <f t="shared" si="2"/>
        <v>0</v>
      </c>
      <c r="I332" s="18">
        <f t="shared" si="3"/>
        <v>0</v>
      </c>
      <c r="J332" s="18">
        <f>COUNTIF('Отчеты'!D332:AC332, $J$1)</f>
        <v>0</v>
      </c>
      <c r="K332" s="18">
        <f>COUNTIF('Отчеты'!D332:AC332, $K$1)</f>
        <v>0</v>
      </c>
      <c r="L332" s="18">
        <f>COUNTIF('Отчеты'!D332:AC332, $L$1)</f>
        <v>0</v>
      </c>
      <c r="M332" s="18">
        <f>COUNTIF('Отчеты'!D332:AC332, $M$1)</f>
        <v>0</v>
      </c>
      <c r="N332" s="19"/>
      <c r="O332" s="19"/>
      <c r="P332" s="19"/>
      <c r="Q332" s="19"/>
      <c r="R332" s="19"/>
      <c r="S332" s="19"/>
      <c r="T332" s="19"/>
      <c r="U332" s="19"/>
    </row>
    <row r="333">
      <c r="A333" s="34"/>
      <c r="B333" s="34"/>
      <c r="C333" s="37"/>
      <c r="D333" s="34"/>
      <c r="E333" s="34"/>
      <c r="F333" s="13">
        <f>IFERROR(__xludf.DUMMYFUNCTION("IF(A333=""Poslanec"",'Анализ'!$B$2,1)*IF(A333=""Senator"",'Анализ'!$B$3,1)*IF(A333=""Europoslanec"",'Анализ'!$B$4,1)*IF(A333=""Jiny politik"",'Анализ'!$B$5,1)*IF(COUNTIF('Анализ'!$C$6:$I$6, B333) = 0, 'Анализ'!$B$6, 1)*IF(B333=""BEZPP"", 'Анализ'!$B$7, 1)"&amp;"*IF(REGEXMATCH(D333, ""Praha""), 'Анализ'!$B$8, 1)*IF(COUNTIF('Анализ'!$C$9:$D$9, B333) &gt; 0, 'Анализ'!$B$9, 1)*IF(AND(G333=""Не известно"", K333&gt;0),'Анализ'!$B$10,1)*IF(AND(G333=""Не известно"", J333&gt;0, K333=0),'Анализ'!$B$11,1)*IF(AND(G333=""Против попра"&amp;"вки"", L333&gt;1),'Анализ'!$B$12,1)*IF(O333&lt;&gt;"""",'Анализ'!$B$13,1)*IF(P333&lt;&gt;"""",'Анализ'!$B$14,1)*IF(Q333&lt;&gt;"""",'Анализ'!$B$15,1)*IF(R333&lt;&gt;"""",'Анализ'!$B$16,1)*IF(S333&lt;&gt;"""",'Анализ'!$B$17,1)*IF(T333&lt;&gt;"""",'Анализ'!$B$18,1)*IF(U333&lt;&gt;"""",'Анализ'!$B$19,1"&amp;")*IF(COUNTIF(N333:U333, ""MP"") &gt; 0, 'Анализ'!$B$20, 1)*IF(COUNTIF(N333:U333, ""P"") &gt; 0, 'Анализ'!$B$21, 1)"),0.0)</f>
        <v>0</v>
      </c>
      <c r="G333" s="18" t="str">
        <f t="shared" si="1"/>
        <v>Не известно</v>
      </c>
      <c r="H333" s="13">
        <f t="shared" si="2"/>
        <v>0</v>
      </c>
      <c r="I333" s="18">
        <f t="shared" si="3"/>
        <v>0</v>
      </c>
      <c r="J333" s="18">
        <f>COUNTIF('Отчеты'!D333:AC333, $J$1)</f>
        <v>0</v>
      </c>
      <c r="K333" s="18">
        <f>COUNTIF('Отчеты'!D333:AC333, $K$1)</f>
        <v>0</v>
      </c>
      <c r="L333" s="18">
        <f>COUNTIF('Отчеты'!D333:AC333, $L$1)</f>
        <v>0</v>
      </c>
      <c r="M333" s="18">
        <f>COUNTIF('Отчеты'!D333:AC333, $M$1)</f>
        <v>0</v>
      </c>
      <c r="N333" s="19"/>
      <c r="O333" s="19"/>
      <c r="P333" s="19"/>
      <c r="Q333" s="19"/>
      <c r="R333" s="19"/>
      <c r="S333" s="19"/>
      <c r="T333" s="19"/>
      <c r="U333" s="19"/>
    </row>
    <row r="334">
      <c r="A334" s="34"/>
      <c r="B334" s="34"/>
      <c r="C334" s="37"/>
      <c r="D334" s="34"/>
      <c r="E334" s="34"/>
      <c r="F334" s="13">
        <f>IFERROR(__xludf.DUMMYFUNCTION("IF(A334=""Poslanec"",'Анализ'!$B$2,1)*IF(A334=""Senator"",'Анализ'!$B$3,1)*IF(A334=""Europoslanec"",'Анализ'!$B$4,1)*IF(A334=""Jiny politik"",'Анализ'!$B$5,1)*IF(COUNTIF('Анализ'!$C$6:$I$6, B334) = 0, 'Анализ'!$B$6, 1)*IF(B334=""BEZPP"", 'Анализ'!$B$7, 1)"&amp;"*IF(REGEXMATCH(D334, ""Praha""), 'Анализ'!$B$8, 1)*IF(COUNTIF('Анализ'!$C$9:$D$9, B334) &gt; 0, 'Анализ'!$B$9, 1)*IF(AND(G334=""Не известно"", K334&gt;0),'Анализ'!$B$10,1)*IF(AND(G334=""Не известно"", J334&gt;0, K334=0),'Анализ'!$B$11,1)*IF(AND(G334=""Против попра"&amp;"вки"", L334&gt;1),'Анализ'!$B$12,1)*IF(O334&lt;&gt;"""",'Анализ'!$B$13,1)*IF(P334&lt;&gt;"""",'Анализ'!$B$14,1)*IF(Q334&lt;&gt;"""",'Анализ'!$B$15,1)*IF(R334&lt;&gt;"""",'Анализ'!$B$16,1)*IF(S334&lt;&gt;"""",'Анализ'!$B$17,1)*IF(T334&lt;&gt;"""",'Анализ'!$B$18,1)*IF(U334&lt;&gt;"""",'Анализ'!$B$19,1"&amp;")*IF(COUNTIF(N334:U334, ""MP"") &gt; 0, 'Анализ'!$B$20, 1)*IF(COUNTIF(N334:U334, ""P"") &gt; 0, 'Анализ'!$B$21, 1)"),0.0)</f>
        <v>0</v>
      </c>
      <c r="G334" s="18" t="str">
        <f t="shared" si="1"/>
        <v>Не известно</v>
      </c>
      <c r="H334" s="13">
        <f t="shared" si="2"/>
        <v>0</v>
      </c>
      <c r="I334" s="18">
        <f t="shared" si="3"/>
        <v>0</v>
      </c>
      <c r="J334" s="18">
        <f>COUNTIF('Отчеты'!D334:AC334, $J$1)</f>
        <v>0</v>
      </c>
      <c r="K334" s="18">
        <f>COUNTIF('Отчеты'!D334:AC334, $K$1)</f>
        <v>0</v>
      </c>
      <c r="L334" s="18">
        <f>COUNTIF('Отчеты'!D334:AC334, $L$1)</f>
        <v>0</v>
      </c>
      <c r="M334" s="18">
        <f>COUNTIF('Отчеты'!D334:AC334, $M$1)</f>
        <v>0</v>
      </c>
      <c r="N334" s="19"/>
      <c r="O334" s="19"/>
      <c r="P334" s="19"/>
      <c r="Q334" s="19"/>
      <c r="R334" s="19"/>
      <c r="S334" s="19"/>
      <c r="T334" s="19"/>
      <c r="U334" s="19"/>
    </row>
    <row r="335">
      <c r="A335" s="34"/>
      <c r="B335" s="34"/>
      <c r="C335" s="37"/>
      <c r="D335" s="34"/>
      <c r="E335" s="34"/>
      <c r="F335" s="13"/>
      <c r="G335" s="13"/>
      <c r="H335" s="13"/>
      <c r="I335" s="13"/>
      <c r="J335" s="13"/>
      <c r="K335" s="13"/>
      <c r="L335" s="13"/>
      <c r="M335" s="13"/>
      <c r="N335" s="19"/>
      <c r="O335" s="19"/>
      <c r="P335" s="19"/>
      <c r="Q335" s="19"/>
      <c r="R335" s="19"/>
      <c r="S335" s="19"/>
      <c r="T335" s="19"/>
      <c r="U335" s="19"/>
    </row>
    <row r="336">
      <c r="A336" s="34"/>
      <c r="B336" s="34"/>
      <c r="C336" s="37"/>
      <c r="D336" s="34"/>
      <c r="E336" s="34"/>
      <c r="F336" s="13"/>
      <c r="G336" s="13"/>
      <c r="H336" s="13"/>
      <c r="I336" s="13"/>
      <c r="J336" s="13"/>
      <c r="K336" s="13"/>
      <c r="L336" s="13"/>
      <c r="M336" s="13"/>
      <c r="N336" s="19"/>
      <c r="O336" s="19"/>
      <c r="P336" s="19"/>
      <c r="Q336" s="19"/>
      <c r="R336" s="19"/>
      <c r="S336" s="19"/>
      <c r="T336" s="19"/>
      <c r="U336" s="19"/>
    </row>
    <row r="337">
      <c r="A337" s="34"/>
      <c r="B337" s="34"/>
      <c r="C337" s="37"/>
      <c r="D337" s="34"/>
      <c r="E337" s="34"/>
      <c r="F337" s="13"/>
      <c r="G337" s="13"/>
      <c r="H337" s="13"/>
      <c r="I337" s="13"/>
      <c r="J337" s="13"/>
      <c r="K337" s="13"/>
      <c r="L337" s="13"/>
      <c r="M337" s="13"/>
      <c r="N337" s="19"/>
      <c r="O337" s="19"/>
      <c r="P337" s="19"/>
      <c r="Q337" s="19"/>
      <c r="R337" s="19"/>
      <c r="S337" s="19"/>
      <c r="T337" s="19"/>
      <c r="U337" s="19"/>
    </row>
    <row r="338">
      <c r="A338" s="34"/>
      <c r="B338" s="34"/>
      <c r="C338" s="37"/>
      <c r="D338" s="34"/>
      <c r="E338" s="34"/>
      <c r="F338" s="13"/>
      <c r="G338" s="13"/>
      <c r="H338" s="13"/>
      <c r="I338" s="13"/>
      <c r="J338" s="13"/>
      <c r="K338" s="13"/>
      <c r="L338" s="13"/>
      <c r="M338" s="13"/>
      <c r="N338" s="19"/>
      <c r="O338" s="19"/>
      <c r="P338" s="19"/>
      <c r="Q338" s="19"/>
      <c r="R338" s="19"/>
      <c r="S338" s="19"/>
      <c r="T338" s="19"/>
      <c r="U338" s="19"/>
    </row>
    <row r="339">
      <c r="A339" s="34"/>
      <c r="B339" s="34"/>
      <c r="C339" s="37"/>
      <c r="D339" s="34"/>
      <c r="E339" s="34"/>
      <c r="F339" s="13"/>
      <c r="G339" s="13"/>
      <c r="H339" s="13"/>
      <c r="I339" s="13"/>
      <c r="J339" s="13"/>
      <c r="K339" s="13"/>
      <c r="L339" s="13"/>
      <c r="M339" s="13"/>
      <c r="N339" s="19"/>
      <c r="O339" s="19"/>
      <c r="P339" s="19"/>
      <c r="Q339" s="19"/>
      <c r="R339" s="19"/>
      <c r="S339" s="19"/>
      <c r="T339" s="19"/>
      <c r="U339" s="19"/>
    </row>
    <row r="340">
      <c r="A340" s="34"/>
      <c r="B340" s="34"/>
      <c r="C340" s="37"/>
      <c r="D340" s="34"/>
      <c r="E340" s="34"/>
      <c r="F340" s="13"/>
      <c r="G340" s="13"/>
      <c r="H340" s="13"/>
      <c r="I340" s="13"/>
      <c r="J340" s="13"/>
      <c r="K340" s="13"/>
      <c r="L340" s="13"/>
      <c r="M340" s="13"/>
      <c r="N340" s="19"/>
      <c r="O340" s="19"/>
      <c r="P340" s="19"/>
      <c r="Q340" s="19"/>
      <c r="R340" s="19"/>
      <c r="S340" s="19"/>
      <c r="T340" s="19"/>
      <c r="U340" s="19"/>
    </row>
    <row r="341">
      <c r="A341" s="34"/>
      <c r="B341" s="34"/>
      <c r="C341" s="37"/>
      <c r="D341" s="34"/>
      <c r="E341" s="34"/>
      <c r="F341" s="13"/>
      <c r="G341" s="13"/>
      <c r="H341" s="13"/>
      <c r="I341" s="13"/>
      <c r="J341" s="13"/>
      <c r="K341" s="13"/>
      <c r="L341" s="13"/>
      <c r="M341" s="13"/>
      <c r="N341" s="19"/>
      <c r="O341" s="19"/>
      <c r="P341" s="19"/>
      <c r="Q341" s="19"/>
      <c r="R341" s="19"/>
      <c r="S341" s="19"/>
      <c r="T341" s="19"/>
      <c r="U341" s="19"/>
    </row>
    <row r="342">
      <c r="A342" s="34"/>
      <c r="B342" s="34"/>
      <c r="C342" s="37"/>
      <c r="D342" s="34"/>
      <c r="E342" s="34"/>
      <c r="F342" s="13"/>
      <c r="G342" s="13"/>
      <c r="H342" s="13"/>
      <c r="I342" s="13"/>
      <c r="J342" s="13"/>
      <c r="K342" s="13"/>
      <c r="L342" s="13"/>
      <c r="M342" s="13"/>
      <c r="N342" s="19"/>
      <c r="O342" s="19"/>
      <c r="P342" s="19"/>
      <c r="Q342" s="19"/>
      <c r="R342" s="19"/>
      <c r="S342" s="19"/>
      <c r="T342" s="19"/>
      <c r="U342" s="19"/>
    </row>
    <row r="343">
      <c r="A343" s="34"/>
      <c r="B343" s="34"/>
      <c r="C343" s="37"/>
      <c r="D343" s="34"/>
      <c r="E343" s="34"/>
      <c r="F343" s="13"/>
      <c r="G343" s="13"/>
      <c r="H343" s="13"/>
      <c r="I343" s="13"/>
      <c r="J343" s="13"/>
      <c r="K343" s="13"/>
      <c r="L343" s="13"/>
      <c r="M343" s="13"/>
      <c r="N343" s="19"/>
      <c r="O343" s="19"/>
      <c r="P343" s="19"/>
      <c r="Q343" s="19"/>
      <c r="R343" s="19"/>
      <c r="S343" s="19"/>
      <c r="T343" s="19"/>
      <c r="U343" s="19"/>
    </row>
    <row r="344">
      <c r="A344" s="34"/>
      <c r="B344" s="34"/>
      <c r="C344" s="37"/>
      <c r="D344" s="34"/>
      <c r="E344" s="34"/>
      <c r="F344" s="13"/>
      <c r="G344" s="13"/>
      <c r="H344" s="13"/>
      <c r="I344" s="13"/>
      <c r="J344" s="13"/>
      <c r="K344" s="13"/>
      <c r="L344" s="13"/>
      <c r="M344" s="13"/>
      <c r="N344" s="19"/>
      <c r="O344" s="19"/>
      <c r="P344" s="19"/>
      <c r="Q344" s="19"/>
      <c r="R344" s="19"/>
      <c r="S344" s="19"/>
      <c r="T344" s="19"/>
      <c r="U344" s="19"/>
    </row>
    <row r="345">
      <c r="A345" s="34"/>
      <c r="B345" s="34"/>
      <c r="C345" s="37"/>
      <c r="D345" s="34"/>
      <c r="E345" s="34"/>
      <c r="F345" s="13"/>
      <c r="G345" s="13"/>
      <c r="H345" s="13"/>
      <c r="I345" s="13"/>
      <c r="J345" s="13"/>
      <c r="K345" s="13"/>
      <c r="L345" s="13"/>
      <c r="M345" s="13"/>
      <c r="N345" s="19"/>
      <c r="O345" s="19"/>
      <c r="P345" s="19"/>
      <c r="Q345" s="19"/>
      <c r="R345" s="19"/>
      <c r="S345" s="19"/>
      <c r="T345" s="19"/>
      <c r="U345" s="19"/>
    </row>
    <row r="346">
      <c r="A346" s="34"/>
      <c r="B346" s="34"/>
      <c r="C346" s="37"/>
      <c r="D346" s="34"/>
      <c r="E346" s="34"/>
      <c r="F346" s="13"/>
      <c r="G346" s="13"/>
      <c r="H346" s="13"/>
      <c r="I346" s="13"/>
      <c r="J346" s="13"/>
      <c r="K346" s="13"/>
      <c r="L346" s="13"/>
      <c r="M346" s="13"/>
      <c r="N346" s="19"/>
      <c r="O346" s="19"/>
      <c r="P346" s="19"/>
      <c r="Q346" s="19"/>
      <c r="R346" s="19"/>
      <c r="S346" s="19"/>
      <c r="T346" s="19"/>
      <c r="U346" s="19"/>
    </row>
    <row r="347">
      <c r="A347" s="34"/>
      <c r="B347" s="34"/>
      <c r="C347" s="37"/>
      <c r="D347" s="34"/>
      <c r="E347" s="34"/>
      <c r="F347" s="13"/>
      <c r="G347" s="13"/>
      <c r="H347" s="13"/>
      <c r="I347" s="13"/>
      <c r="J347" s="13"/>
      <c r="K347" s="13"/>
      <c r="L347" s="13"/>
      <c r="M347" s="13"/>
      <c r="N347" s="19"/>
      <c r="O347" s="19"/>
      <c r="P347" s="19"/>
      <c r="Q347" s="19"/>
      <c r="R347" s="19"/>
      <c r="S347" s="19"/>
      <c r="T347" s="19"/>
      <c r="U347" s="19"/>
    </row>
    <row r="348">
      <c r="A348" s="34"/>
      <c r="B348" s="34"/>
      <c r="C348" s="37"/>
      <c r="D348" s="34"/>
      <c r="E348" s="34"/>
      <c r="F348" s="13"/>
      <c r="G348" s="13"/>
      <c r="H348" s="13"/>
      <c r="I348" s="13"/>
      <c r="J348" s="13"/>
      <c r="K348" s="13"/>
      <c r="L348" s="13"/>
      <c r="M348" s="13"/>
      <c r="N348" s="19"/>
      <c r="O348" s="19"/>
      <c r="P348" s="19"/>
      <c r="Q348" s="19"/>
      <c r="R348" s="19"/>
      <c r="S348" s="19"/>
      <c r="T348" s="19"/>
      <c r="U348" s="19"/>
    </row>
    <row r="349">
      <c r="A349" s="34"/>
      <c r="B349" s="34"/>
      <c r="C349" s="37"/>
      <c r="D349" s="34"/>
      <c r="E349" s="34"/>
      <c r="F349" s="13"/>
      <c r="G349" s="13"/>
      <c r="H349" s="13"/>
      <c r="I349" s="13"/>
      <c r="J349" s="13"/>
      <c r="K349" s="13"/>
      <c r="L349" s="13"/>
      <c r="M349" s="13"/>
      <c r="N349" s="19"/>
      <c r="O349" s="19"/>
      <c r="P349" s="19"/>
      <c r="Q349" s="19"/>
      <c r="R349" s="19"/>
      <c r="S349" s="19"/>
      <c r="T349" s="19"/>
      <c r="U349" s="19"/>
    </row>
    <row r="350">
      <c r="A350" s="34"/>
      <c r="B350" s="34"/>
      <c r="C350" s="37"/>
      <c r="D350" s="34"/>
      <c r="E350" s="34"/>
      <c r="F350" s="13"/>
      <c r="G350" s="13"/>
      <c r="H350" s="13"/>
      <c r="I350" s="13"/>
      <c r="J350" s="13"/>
      <c r="K350" s="13"/>
      <c r="L350" s="13"/>
      <c r="M350" s="13"/>
      <c r="N350" s="19"/>
      <c r="O350" s="19"/>
      <c r="P350" s="19"/>
      <c r="Q350" s="19"/>
      <c r="R350" s="19"/>
      <c r="S350" s="19"/>
      <c r="T350" s="19"/>
      <c r="U350" s="19"/>
    </row>
    <row r="351">
      <c r="A351" s="34"/>
      <c r="B351" s="34"/>
      <c r="C351" s="37"/>
      <c r="D351" s="34"/>
      <c r="E351" s="34"/>
      <c r="F351" s="13"/>
      <c r="G351" s="13"/>
      <c r="H351" s="13"/>
      <c r="I351" s="13"/>
      <c r="J351" s="13"/>
      <c r="K351" s="13"/>
      <c r="L351" s="13"/>
      <c r="M351" s="13"/>
      <c r="N351" s="19"/>
      <c r="O351" s="19"/>
      <c r="P351" s="19"/>
      <c r="Q351" s="19"/>
      <c r="R351" s="19"/>
      <c r="S351" s="19"/>
      <c r="T351" s="19"/>
      <c r="U351" s="19"/>
    </row>
    <row r="352">
      <c r="A352" s="34"/>
      <c r="B352" s="34"/>
      <c r="C352" s="37"/>
      <c r="D352" s="34"/>
      <c r="E352" s="34"/>
      <c r="F352" s="13"/>
      <c r="G352" s="13"/>
      <c r="H352" s="13"/>
      <c r="I352" s="13"/>
      <c r="J352" s="13"/>
      <c r="K352" s="13"/>
      <c r="L352" s="13"/>
      <c r="M352" s="13"/>
      <c r="N352" s="19"/>
      <c r="O352" s="19"/>
      <c r="P352" s="19"/>
      <c r="Q352" s="19"/>
      <c r="R352" s="19"/>
      <c r="S352" s="19"/>
      <c r="T352" s="19"/>
      <c r="U352" s="19"/>
    </row>
    <row r="353">
      <c r="A353" s="34"/>
      <c r="B353" s="34"/>
      <c r="C353" s="37"/>
      <c r="D353" s="34"/>
      <c r="E353" s="34"/>
      <c r="F353" s="13"/>
      <c r="G353" s="13"/>
      <c r="H353" s="13"/>
      <c r="I353" s="13"/>
      <c r="J353" s="13"/>
      <c r="K353" s="13"/>
      <c r="L353" s="13"/>
      <c r="M353" s="13"/>
      <c r="N353" s="19"/>
      <c r="O353" s="19"/>
      <c r="P353" s="19"/>
      <c r="Q353" s="19"/>
      <c r="R353" s="19"/>
      <c r="S353" s="19"/>
      <c r="T353" s="19"/>
      <c r="U353" s="19"/>
    </row>
    <row r="354">
      <c r="A354" s="34"/>
      <c r="B354" s="34"/>
      <c r="C354" s="37"/>
      <c r="D354" s="34"/>
      <c r="E354" s="34"/>
      <c r="F354" s="13"/>
      <c r="G354" s="13"/>
      <c r="H354" s="13"/>
      <c r="I354" s="13"/>
      <c r="J354" s="13"/>
      <c r="K354" s="13"/>
      <c r="L354" s="13"/>
      <c r="M354" s="13"/>
      <c r="N354" s="19"/>
      <c r="O354" s="19"/>
      <c r="P354" s="19"/>
      <c r="Q354" s="19"/>
      <c r="R354" s="19"/>
      <c r="S354" s="19"/>
      <c r="T354" s="19"/>
      <c r="U354" s="19"/>
    </row>
    <row r="355">
      <c r="A355" s="34"/>
      <c r="B355" s="34"/>
      <c r="C355" s="37"/>
      <c r="D355" s="34"/>
      <c r="E355" s="34"/>
      <c r="F355" s="13"/>
      <c r="G355" s="13"/>
      <c r="H355" s="13"/>
      <c r="I355" s="13"/>
      <c r="J355" s="13"/>
      <c r="K355" s="13"/>
      <c r="L355" s="13"/>
      <c r="M355" s="13"/>
      <c r="N355" s="19"/>
      <c r="O355" s="19"/>
      <c r="P355" s="19"/>
      <c r="Q355" s="19"/>
      <c r="R355" s="19"/>
      <c r="S355" s="19"/>
      <c r="T355" s="19"/>
      <c r="U355" s="19"/>
    </row>
    <row r="356">
      <c r="A356" s="34"/>
      <c r="B356" s="34"/>
      <c r="C356" s="37"/>
      <c r="D356" s="34"/>
      <c r="E356" s="34"/>
      <c r="F356" s="13"/>
      <c r="G356" s="13"/>
      <c r="H356" s="13"/>
      <c r="I356" s="13"/>
      <c r="J356" s="13"/>
      <c r="K356" s="13"/>
      <c r="L356" s="13"/>
      <c r="M356" s="13"/>
      <c r="N356" s="19"/>
      <c r="O356" s="19"/>
      <c r="P356" s="19"/>
      <c r="Q356" s="19"/>
      <c r="R356" s="19"/>
      <c r="S356" s="19"/>
      <c r="T356" s="19"/>
      <c r="U356" s="19"/>
    </row>
    <row r="357">
      <c r="A357" s="34"/>
      <c r="B357" s="34"/>
      <c r="C357" s="37"/>
      <c r="D357" s="34"/>
      <c r="E357" s="34"/>
      <c r="F357" s="13"/>
      <c r="G357" s="13"/>
      <c r="H357" s="13"/>
      <c r="I357" s="13"/>
      <c r="J357" s="13"/>
      <c r="K357" s="13"/>
      <c r="L357" s="13"/>
      <c r="M357" s="13"/>
      <c r="N357" s="19"/>
      <c r="O357" s="19"/>
      <c r="P357" s="19"/>
      <c r="Q357" s="19"/>
      <c r="R357" s="19"/>
      <c r="S357" s="19"/>
      <c r="T357" s="19"/>
      <c r="U357" s="19"/>
    </row>
    <row r="358">
      <c r="A358" s="34"/>
      <c r="B358" s="34"/>
      <c r="C358" s="37"/>
      <c r="D358" s="34"/>
      <c r="E358" s="34"/>
      <c r="F358" s="13"/>
      <c r="G358" s="13"/>
      <c r="H358" s="13"/>
      <c r="I358" s="13"/>
      <c r="J358" s="13"/>
      <c r="K358" s="13"/>
      <c r="L358" s="13"/>
      <c r="M358" s="13"/>
      <c r="N358" s="19"/>
      <c r="O358" s="19"/>
      <c r="P358" s="19"/>
      <c r="Q358" s="19"/>
      <c r="R358" s="19"/>
      <c r="S358" s="19"/>
      <c r="T358" s="19"/>
      <c r="U358" s="19"/>
    </row>
    <row r="359">
      <c r="A359" s="34"/>
      <c r="B359" s="34"/>
      <c r="C359" s="37"/>
      <c r="D359" s="34"/>
      <c r="E359" s="34"/>
      <c r="F359" s="13"/>
      <c r="G359" s="13"/>
      <c r="H359" s="13"/>
      <c r="I359" s="13"/>
      <c r="J359" s="13"/>
      <c r="K359" s="13"/>
      <c r="L359" s="13"/>
      <c r="M359" s="13"/>
      <c r="N359" s="19"/>
      <c r="O359" s="19"/>
      <c r="P359" s="19"/>
      <c r="Q359" s="19"/>
      <c r="R359" s="19"/>
      <c r="S359" s="19"/>
      <c r="T359" s="19"/>
      <c r="U359" s="19"/>
    </row>
    <row r="360">
      <c r="A360" s="34"/>
      <c r="B360" s="34"/>
      <c r="C360" s="37"/>
      <c r="D360" s="34"/>
      <c r="E360" s="34"/>
      <c r="F360" s="13"/>
      <c r="G360" s="13"/>
      <c r="H360" s="13"/>
      <c r="I360" s="13"/>
      <c r="J360" s="13"/>
      <c r="K360" s="13"/>
      <c r="L360" s="13"/>
      <c r="M360" s="13"/>
      <c r="N360" s="19"/>
      <c r="O360" s="19"/>
      <c r="P360" s="19"/>
      <c r="Q360" s="19"/>
      <c r="R360" s="19"/>
      <c r="S360" s="19"/>
      <c r="T360" s="19"/>
      <c r="U360" s="19"/>
    </row>
    <row r="361">
      <c r="A361" s="34"/>
      <c r="B361" s="34"/>
      <c r="C361" s="37"/>
      <c r="D361" s="34"/>
      <c r="E361" s="34"/>
      <c r="F361" s="13"/>
      <c r="G361" s="13"/>
      <c r="H361" s="13"/>
      <c r="I361" s="13"/>
      <c r="J361" s="13"/>
      <c r="K361" s="13"/>
      <c r="L361" s="13"/>
      <c r="M361" s="13"/>
      <c r="N361" s="19"/>
      <c r="O361" s="19"/>
      <c r="P361" s="19"/>
      <c r="Q361" s="19"/>
      <c r="R361" s="19"/>
      <c r="S361" s="19"/>
      <c r="T361" s="19"/>
      <c r="U361" s="19"/>
    </row>
    <row r="362">
      <c r="A362" s="34"/>
      <c r="B362" s="34"/>
      <c r="C362" s="37"/>
      <c r="D362" s="34"/>
      <c r="E362" s="34"/>
      <c r="F362" s="13"/>
      <c r="G362" s="13"/>
      <c r="H362" s="13"/>
      <c r="I362" s="13"/>
      <c r="J362" s="13"/>
      <c r="K362" s="13"/>
      <c r="L362" s="13"/>
      <c r="M362" s="13"/>
      <c r="N362" s="19"/>
      <c r="O362" s="19"/>
      <c r="P362" s="19"/>
      <c r="Q362" s="19"/>
      <c r="R362" s="19"/>
      <c r="S362" s="19"/>
      <c r="T362" s="19"/>
      <c r="U362" s="19"/>
    </row>
    <row r="363">
      <c r="A363" s="34"/>
      <c r="B363" s="34"/>
      <c r="C363" s="37"/>
      <c r="D363" s="34"/>
      <c r="E363" s="34"/>
      <c r="F363" s="13"/>
      <c r="G363" s="13"/>
      <c r="H363" s="13"/>
      <c r="I363" s="13"/>
      <c r="J363" s="13"/>
      <c r="K363" s="13"/>
      <c r="L363" s="13"/>
      <c r="M363" s="13"/>
      <c r="N363" s="19"/>
      <c r="O363" s="19"/>
      <c r="P363" s="19"/>
      <c r="Q363" s="19"/>
      <c r="R363" s="19"/>
      <c r="S363" s="19"/>
      <c r="T363" s="19"/>
      <c r="U363" s="19"/>
    </row>
    <row r="364">
      <c r="A364" s="34"/>
      <c r="B364" s="34"/>
      <c r="C364" s="37"/>
      <c r="D364" s="34"/>
      <c r="E364" s="34"/>
      <c r="F364" s="13"/>
      <c r="G364" s="13"/>
      <c r="H364" s="13"/>
      <c r="I364" s="13"/>
      <c r="J364" s="13"/>
      <c r="K364" s="13"/>
      <c r="L364" s="13"/>
      <c r="M364" s="13"/>
      <c r="N364" s="19"/>
      <c r="O364" s="19"/>
      <c r="P364" s="19"/>
      <c r="Q364" s="19"/>
      <c r="R364" s="19"/>
      <c r="S364" s="19"/>
      <c r="T364" s="19"/>
      <c r="U364" s="19"/>
    </row>
    <row r="365">
      <c r="A365" s="34"/>
      <c r="B365" s="34"/>
      <c r="C365" s="37"/>
      <c r="D365" s="34"/>
      <c r="E365" s="34"/>
      <c r="F365" s="13"/>
      <c r="G365" s="13"/>
      <c r="H365" s="13"/>
      <c r="I365" s="13"/>
      <c r="J365" s="13"/>
      <c r="K365" s="13"/>
      <c r="L365" s="13"/>
      <c r="M365" s="13"/>
      <c r="N365" s="19"/>
      <c r="O365" s="19"/>
      <c r="P365" s="19"/>
      <c r="Q365" s="19"/>
      <c r="R365" s="19"/>
      <c r="S365" s="19"/>
      <c r="T365" s="19"/>
      <c r="U365" s="19"/>
    </row>
    <row r="366">
      <c r="A366" s="34"/>
      <c r="B366" s="34"/>
      <c r="C366" s="37"/>
      <c r="D366" s="34"/>
      <c r="E366" s="34"/>
      <c r="F366" s="13"/>
      <c r="G366" s="13"/>
      <c r="H366" s="13"/>
      <c r="I366" s="13"/>
      <c r="J366" s="13"/>
      <c r="K366" s="13"/>
      <c r="L366" s="13"/>
      <c r="M366" s="13"/>
      <c r="N366" s="19"/>
      <c r="O366" s="19"/>
      <c r="P366" s="19"/>
      <c r="Q366" s="19"/>
      <c r="R366" s="19"/>
      <c r="S366" s="19"/>
      <c r="T366" s="19"/>
      <c r="U366" s="19"/>
    </row>
    <row r="367">
      <c r="A367" s="34"/>
      <c r="B367" s="34"/>
      <c r="C367" s="37"/>
      <c r="D367" s="34"/>
      <c r="E367" s="34"/>
      <c r="F367" s="13"/>
      <c r="G367" s="13"/>
      <c r="H367" s="13"/>
      <c r="I367" s="13"/>
      <c r="J367" s="13"/>
      <c r="K367" s="13"/>
      <c r="L367" s="13"/>
      <c r="M367" s="13"/>
      <c r="N367" s="19"/>
      <c r="O367" s="19"/>
      <c r="P367" s="19"/>
      <c r="Q367" s="19"/>
      <c r="R367" s="19"/>
      <c r="S367" s="19"/>
      <c r="T367" s="19"/>
      <c r="U367" s="19"/>
    </row>
    <row r="368">
      <c r="A368" s="34"/>
      <c r="B368" s="34"/>
      <c r="C368" s="37"/>
      <c r="D368" s="34"/>
      <c r="E368" s="34"/>
      <c r="F368" s="13"/>
      <c r="G368" s="13"/>
      <c r="H368" s="13"/>
      <c r="I368" s="13"/>
      <c r="J368" s="13"/>
      <c r="K368" s="13"/>
      <c r="L368" s="13"/>
      <c r="M368" s="13"/>
      <c r="N368" s="19"/>
      <c r="O368" s="19"/>
      <c r="P368" s="19"/>
      <c r="Q368" s="19"/>
      <c r="R368" s="19"/>
      <c r="S368" s="19"/>
      <c r="T368" s="19"/>
      <c r="U368" s="19"/>
    </row>
    <row r="369">
      <c r="A369" s="34"/>
      <c r="B369" s="34"/>
      <c r="C369" s="37"/>
      <c r="D369" s="34"/>
      <c r="E369" s="34"/>
      <c r="F369" s="13"/>
      <c r="G369" s="13"/>
      <c r="H369" s="13"/>
      <c r="I369" s="13"/>
      <c r="J369" s="13"/>
      <c r="K369" s="13"/>
      <c r="L369" s="13"/>
      <c r="M369" s="13"/>
      <c r="N369" s="19"/>
      <c r="O369" s="19"/>
      <c r="P369" s="19"/>
      <c r="Q369" s="19"/>
      <c r="R369" s="19"/>
      <c r="S369" s="19"/>
      <c r="T369" s="19"/>
      <c r="U369" s="19"/>
    </row>
    <row r="370">
      <c r="A370" s="34"/>
      <c r="B370" s="34"/>
      <c r="C370" s="37"/>
      <c r="D370" s="34"/>
      <c r="E370" s="34"/>
      <c r="F370" s="13"/>
      <c r="G370" s="13"/>
      <c r="H370" s="13"/>
      <c r="I370" s="13"/>
      <c r="J370" s="13"/>
      <c r="K370" s="13"/>
      <c r="L370" s="13"/>
      <c r="M370" s="13"/>
      <c r="N370" s="19"/>
      <c r="O370" s="19"/>
      <c r="P370" s="19"/>
      <c r="Q370" s="19"/>
      <c r="R370" s="19"/>
      <c r="S370" s="19"/>
      <c r="T370" s="19"/>
      <c r="U370" s="19"/>
    </row>
    <row r="371">
      <c r="A371" s="34"/>
      <c r="B371" s="34"/>
      <c r="C371" s="37"/>
      <c r="D371" s="34"/>
      <c r="E371" s="34"/>
      <c r="F371" s="13"/>
      <c r="G371" s="13"/>
      <c r="H371" s="13"/>
      <c r="I371" s="13"/>
      <c r="J371" s="13"/>
      <c r="K371" s="13"/>
      <c r="L371" s="13"/>
      <c r="M371" s="13"/>
      <c r="N371" s="19"/>
      <c r="O371" s="19"/>
      <c r="P371" s="19"/>
      <c r="Q371" s="19"/>
      <c r="R371" s="19"/>
      <c r="S371" s="19"/>
      <c r="T371" s="19"/>
      <c r="U371" s="19"/>
    </row>
    <row r="372">
      <c r="A372" s="34"/>
      <c r="B372" s="34"/>
      <c r="C372" s="37"/>
      <c r="D372" s="34"/>
      <c r="E372" s="34"/>
      <c r="F372" s="13"/>
      <c r="G372" s="13"/>
      <c r="H372" s="13"/>
      <c r="I372" s="13"/>
      <c r="J372" s="13"/>
      <c r="K372" s="13"/>
      <c r="L372" s="13"/>
      <c r="M372" s="13"/>
      <c r="N372" s="19"/>
      <c r="O372" s="19"/>
      <c r="P372" s="19"/>
      <c r="Q372" s="19"/>
      <c r="R372" s="19"/>
      <c r="S372" s="19"/>
      <c r="T372" s="19"/>
      <c r="U372" s="19"/>
    </row>
    <row r="373">
      <c r="A373" s="34"/>
      <c r="B373" s="34"/>
      <c r="C373" s="37"/>
      <c r="D373" s="34"/>
      <c r="E373" s="34"/>
      <c r="F373" s="13"/>
      <c r="G373" s="13"/>
      <c r="H373" s="13"/>
      <c r="I373" s="13"/>
      <c r="J373" s="13"/>
      <c r="K373" s="13"/>
      <c r="L373" s="13"/>
      <c r="M373" s="13"/>
      <c r="N373" s="19"/>
      <c r="O373" s="19"/>
      <c r="P373" s="19"/>
      <c r="Q373" s="19"/>
      <c r="R373" s="19"/>
      <c r="S373" s="19"/>
      <c r="T373" s="19"/>
      <c r="U373" s="19"/>
    </row>
    <row r="374">
      <c r="A374" s="34"/>
      <c r="B374" s="34"/>
      <c r="C374" s="37"/>
      <c r="D374" s="34"/>
      <c r="E374" s="34"/>
      <c r="F374" s="13"/>
      <c r="G374" s="13"/>
      <c r="H374" s="13"/>
      <c r="I374" s="13"/>
      <c r="J374" s="13"/>
      <c r="K374" s="13"/>
      <c r="L374" s="13"/>
      <c r="M374" s="13"/>
      <c r="N374" s="19"/>
      <c r="O374" s="19"/>
      <c r="P374" s="19"/>
      <c r="Q374" s="19"/>
      <c r="R374" s="19"/>
      <c r="S374" s="19"/>
      <c r="T374" s="19"/>
      <c r="U374" s="19"/>
    </row>
    <row r="375">
      <c r="A375" s="34"/>
      <c r="B375" s="34"/>
      <c r="C375" s="37"/>
      <c r="D375" s="34"/>
      <c r="E375" s="34"/>
      <c r="F375" s="13"/>
      <c r="G375" s="13"/>
      <c r="H375" s="13"/>
      <c r="I375" s="13"/>
      <c r="J375" s="13"/>
      <c r="K375" s="13"/>
      <c r="L375" s="13"/>
      <c r="M375" s="13"/>
      <c r="N375" s="19"/>
      <c r="O375" s="19"/>
      <c r="P375" s="19"/>
      <c r="Q375" s="19"/>
      <c r="R375" s="19"/>
      <c r="S375" s="19"/>
      <c r="T375" s="19"/>
      <c r="U375" s="19"/>
    </row>
    <row r="376">
      <c r="A376" s="34"/>
      <c r="B376" s="34"/>
      <c r="C376" s="37"/>
      <c r="D376" s="34"/>
      <c r="E376" s="34"/>
      <c r="F376" s="13"/>
      <c r="G376" s="13"/>
      <c r="H376" s="13"/>
      <c r="I376" s="13"/>
      <c r="J376" s="13"/>
      <c r="K376" s="13"/>
      <c r="L376" s="13"/>
      <c r="M376" s="13"/>
      <c r="N376" s="19"/>
      <c r="O376" s="19"/>
      <c r="P376" s="19"/>
      <c r="Q376" s="19"/>
      <c r="R376" s="19"/>
      <c r="S376" s="19"/>
      <c r="T376" s="19"/>
      <c r="U376" s="19"/>
    </row>
    <row r="377">
      <c r="A377" s="34"/>
      <c r="B377" s="34"/>
      <c r="C377" s="37"/>
      <c r="D377" s="34"/>
      <c r="E377" s="34"/>
      <c r="F377" s="13"/>
      <c r="G377" s="13"/>
      <c r="H377" s="13"/>
      <c r="I377" s="13"/>
      <c r="J377" s="13"/>
      <c r="K377" s="13"/>
      <c r="L377" s="13"/>
      <c r="M377" s="13"/>
      <c r="N377" s="19"/>
      <c r="O377" s="19"/>
      <c r="P377" s="19"/>
      <c r="Q377" s="19"/>
      <c r="R377" s="19"/>
      <c r="S377" s="19"/>
      <c r="T377" s="19"/>
      <c r="U377" s="19"/>
    </row>
    <row r="378">
      <c r="A378" s="34"/>
      <c r="B378" s="34"/>
      <c r="C378" s="37"/>
      <c r="D378" s="34"/>
      <c r="E378" s="34"/>
      <c r="F378" s="13"/>
      <c r="G378" s="13"/>
      <c r="H378" s="13"/>
      <c r="I378" s="13"/>
      <c r="J378" s="13"/>
      <c r="K378" s="13"/>
      <c r="L378" s="13"/>
      <c r="M378" s="13"/>
      <c r="N378" s="19"/>
      <c r="O378" s="19"/>
      <c r="P378" s="19"/>
      <c r="Q378" s="19"/>
      <c r="R378" s="19"/>
      <c r="S378" s="19"/>
      <c r="T378" s="19"/>
      <c r="U378" s="19"/>
    </row>
    <row r="379">
      <c r="A379" s="34"/>
      <c r="B379" s="34"/>
      <c r="C379" s="37"/>
      <c r="D379" s="34"/>
      <c r="E379" s="34"/>
      <c r="F379" s="13"/>
      <c r="G379" s="13"/>
      <c r="H379" s="13"/>
      <c r="I379" s="13"/>
      <c r="J379" s="13"/>
      <c r="K379" s="13"/>
      <c r="L379" s="13"/>
      <c r="M379" s="13"/>
      <c r="N379" s="19"/>
      <c r="O379" s="19"/>
      <c r="P379" s="19"/>
      <c r="Q379" s="19"/>
      <c r="R379" s="19"/>
      <c r="S379" s="19"/>
      <c r="T379" s="19"/>
      <c r="U379" s="19"/>
    </row>
    <row r="380">
      <c r="A380" s="34"/>
      <c r="B380" s="34"/>
      <c r="C380" s="37"/>
      <c r="D380" s="34"/>
      <c r="E380" s="34"/>
      <c r="F380" s="13"/>
      <c r="G380" s="13"/>
      <c r="H380" s="13"/>
      <c r="I380" s="13"/>
      <c r="J380" s="13"/>
      <c r="K380" s="13"/>
      <c r="L380" s="13"/>
      <c r="M380" s="13"/>
      <c r="N380" s="19"/>
      <c r="O380" s="19"/>
      <c r="P380" s="19"/>
      <c r="Q380" s="19"/>
      <c r="R380" s="19"/>
      <c r="S380" s="19"/>
      <c r="T380" s="19"/>
      <c r="U380" s="19"/>
    </row>
    <row r="381">
      <c r="A381" s="34"/>
      <c r="B381" s="34"/>
      <c r="C381" s="37"/>
      <c r="D381" s="34"/>
      <c r="E381" s="34"/>
      <c r="F381" s="13"/>
      <c r="G381" s="13"/>
      <c r="H381" s="13"/>
      <c r="I381" s="13"/>
      <c r="J381" s="13"/>
      <c r="K381" s="13"/>
      <c r="L381" s="13"/>
      <c r="M381" s="13"/>
      <c r="N381" s="19"/>
      <c r="O381" s="19"/>
      <c r="P381" s="19"/>
      <c r="Q381" s="19"/>
      <c r="R381" s="19"/>
      <c r="S381" s="19"/>
      <c r="T381" s="19"/>
      <c r="U381" s="19"/>
    </row>
    <row r="382">
      <c r="A382" s="34"/>
      <c r="B382" s="34"/>
      <c r="C382" s="37"/>
      <c r="D382" s="34"/>
      <c r="E382" s="34"/>
      <c r="F382" s="13"/>
      <c r="G382" s="13"/>
      <c r="H382" s="13"/>
      <c r="I382" s="13"/>
      <c r="J382" s="13"/>
      <c r="K382" s="13"/>
      <c r="L382" s="13"/>
      <c r="M382" s="13"/>
      <c r="N382" s="19"/>
      <c r="O382" s="19"/>
      <c r="P382" s="19"/>
      <c r="Q382" s="19"/>
      <c r="R382" s="19"/>
      <c r="S382" s="19"/>
      <c r="T382" s="19"/>
      <c r="U382" s="19"/>
    </row>
    <row r="383">
      <c r="A383" s="34"/>
      <c r="B383" s="34"/>
      <c r="C383" s="37"/>
      <c r="D383" s="34"/>
      <c r="E383" s="34"/>
      <c r="F383" s="13"/>
      <c r="G383" s="13"/>
      <c r="H383" s="13"/>
      <c r="I383" s="13"/>
      <c r="J383" s="13"/>
      <c r="K383" s="13"/>
      <c r="L383" s="13"/>
      <c r="M383" s="13"/>
      <c r="N383" s="19"/>
      <c r="O383" s="19"/>
      <c r="P383" s="19"/>
      <c r="Q383" s="19"/>
      <c r="R383" s="19"/>
      <c r="S383" s="19"/>
      <c r="T383" s="19"/>
      <c r="U383" s="19"/>
    </row>
    <row r="384">
      <c r="A384" s="34"/>
      <c r="B384" s="34"/>
      <c r="C384" s="37"/>
      <c r="D384" s="34"/>
      <c r="E384" s="34"/>
      <c r="F384" s="13"/>
      <c r="G384" s="13"/>
      <c r="H384" s="13"/>
      <c r="I384" s="13"/>
      <c r="J384" s="13"/>
      <c r="K384" s="13"/>
      <c r="L384" s="13"/>
      <c r="M384" s="13"/>
      <c r="N384" s="19"/>
      <c r="O384" s="19"/>
      <c r="P384" s="19"/>
      <c r="Q384" s="19"/>
      <c r="R384" s="19"/>
      <c r="S384" s="19"/>
      <c r="T384" s="19"/>
      <c r="U384" s="19"/>
    </row>
    <row r="385">
      <c r="A385" s="34"/>
      <c r="B385" s="34"/>
      <c r="C385" s="37"/>
      <c r="D385" s="34"/>
      <c r="E385" s="34"/>
      <c r="F385" s="13"/>
      <c r="G385" s="13"/>
      <c r="H385" s="13"/>
      <c r="I385" s="13"/>
      <c r="J385" s="13"/>
      <c r="K385" s="13"/>
      <c r="L385" s="13"/>
      <c r="M385" s="13"/>
      <c r="N385" s="19"/>
      <c r="O385" s="19"/>
      <c r="P385" s="19"/>
      <c r="Q385" s="19"/>
      <c r="R385" s="19"/>
      <c r="S385" s="19"/>
      <c r="T385" s="19"/>
      <c r="U385" s="19"/>
    </row>
    <row r="386">
      <c r="A386" s="34"/>
      <c r="B386" s="34"/>
      <c r="C386" s="37"/>
      <c r="D386" s="34"/>
      <c r="E386" s="34"/>
      <c r="F386" s="13"/>
      <c r="G386" s="13"/>
      <c r="H386" s="13"/>
      <c r="I386" s="13"/>
      <c r="J386" s="13"/>
      <c r="K386" s="13"/>
      <c r="L386" s="13"/>
      <c r="M386" s="13"/>
      <c r="N386" s="19"/>
      <c r="O386" s="19"/>
      <c r="P386" s="19"/>
      <c r="Q386" s="19"/>
      <c r="R386" s="19"/>
      <c r="S386" s="19"/>
      <c r="T386" s="19"/>
      <c r="U386" s="19"/>
    </row>
    <row r="387">
      <c r="A387" s="34"/>
      <c r="B387" s="34"/>
      <c r="C387" s="37"/>
      <c r="D387" s="34"/>
      <c r="E387" s="34"/>
      <c r="F387" s="13"/>
      <c r="G387" s="13"/>
      <c r="H387" s="13"/>
      <c r="I387" s="13"/>
      <c r="J387" s="13"/>
      <c r="K387" s="13"/>
      <c r="L387" s="13"/>
      <c r="M387" s="13"/>
      <c r="N387" s="19"/>
      <c r="O387" s="19"/>
      <c r="P387" s="19"/>
      <c r="Q387" s="19"/>
      <c r="R387" s="19"/>
      <c r="S387" s="19"/>
      <c r="T387" s="19"/>
      <c r="U387" s="19"/>
    </row>
    <row r="388">
      <c r="A388" s="34"/>
      <c r="B388" s="34"/>
      <c r="C388" s="37"/>
      <c r="D388" s="34"/>
      <c r="E388" s="34"/>
      <c r="F388" s="13"/>
      <c r="G388" s="13"/>
      <c r="H388" s="13"/>
      <c r="I388" s="13"/>
      <c r="J388" s="13"/>
      <c r="K388" s="13"/>
      <c r="L388" s="13"/>
      <c r="M388" s="13"/>
      <c r="N388" s="19"/>
      <c r="O388" s="19"/>
      <c r="P388" s="19"/>
      <c r="Q388" s="19"/>
      <c r="R388" s="19"/>
      <c r="S388" s="19"/>
      <c r="T388" s="19"/>
      <c r="U388" s="19"/>
    </row>
    <row r="389">
      <c r="A389" s="34"/>
      <c r="B389" s="34"/>
      <c r="C389" s="37"/>
      <c r="D389" s="34"/>
      <c r="E389" s="34"/>
      <c r="F389" s="13"/>
      <c r="G389" s="13"/>
      <c r="H389" s="13"/>
      <c r="I389" s="13"/>
      <c r="J389" s="13"/>
      <c r="K389" s="13"/>
      <c r="L389" s="13"/>
      <c r="M389" s="13"/>
      <c r="N389" s="19"/>
      <c r="O389" s="19"/>
      <c r="P389" s="19"/>
      <c r="Q389" s="19"/>
      <c r="R389" s="19"/>
      <c r="S389" s="19"/>
      <c r="T389" s="19"/>
      <c r="U389" s="19"/>
    </row>
    <row r="390">
      <c r="A390" s="34"/>
      <c r="B390" s="34"/>
      <c r="C390" s="37"/>
      <c r="D390" s="34"/>
      <c r="E390" s="34"/>
      <c r="F390" s="13"/>
      <c r="G390" s="13"/>
      <c r="H390" s="13"/>
      <c r="I390" s="13"/>
      <c r="J390" s="13"/>
      <c r="K390" s="13"/>
      <c r="L390" s="13"/>
      <c r="M390" s="13"/>
      <c r="N390" s="19"/>
      <c r="O390" s="19"/>
      <c r="P390" s="19"/>
      <c r="Q390" s="19"/>
      <c r="R390" s="19"/>
      <c r="S390" s="19"/>
      <c r="T390" s="19"/>
      <c r="U390" s="19"/>
    </row>
    <row r="391">
      <c r="A391" s="34"/>
      <c r="B391" s="34"/>
      <c r="C391" s="37"/>
      <c r="D391" s="34"/>
      <c r="E391" s="34"/>
      <c r="F391" s="13"/>
      <c r="G391" s="13"/>
      <c r="H391" s="13"/>
      <c r="I391" s="13"/>
      <c r="J391" s="13"/>
      <c r="K391" s="13"/>
      <c r="L391" s="13"/>
      <c r="M391" s="13"/>
      <c r="N391" s="19"/>
      <c r="O391" s="19"/>
      <c r="P391" s="19"/>
      <c r="Q391" s="19"/>
      <c r="R391" s="19"/>
      <c r="S391" s="19"/>
      <c r="T391" s="19"/>
      <c r="U391" s="19"/>
    </row>
    <row r="392">
      <c r="A392" s="34"/>
      <c r="B392" s="34"/>
      <c r="C392" s="37"/>
      <c r="D392" s="34"/>
      <c r="E392" s="34"/>
      <c r="F392" s="13"/>
      <c r="G392" s="13"/>
      <c r="H392" s="13"/>
      <c r="I392" s="13"/>
      <c r="J392" s="13"/>
      <c r="K392" s="13"/>
      <c r="L392" s="13"/>
      <c r="M392" s="13"/>
      <c r="N392" s="19"/>
      <c r="O392" s="19"/>
      <c r="P392" s="19"/>
      <c r="Q392" s="19"/>
      <c r="R392" s="19"/>
      <c r="S392" s="19"/>
      <c r="T392" s="19"/>
      <c r="U392" s="19"/>
    </row>
    <row r="393">
      <c r="A393" s="34"/>
      <c r="B393" s="34"/>
      <c r="C393" s="37"/>
      <c r="D393" s="34"/>
      <c r="E393" s="34"/>
      <c r="F393" s="13"/>
      <c r="G393" s="13"/>
      <c r="H393" s="13"/>
      <c r="I393" s="13"/>
      <c r="J393" s="13"/>
      <c r="K393" s="13"/>
      <c r="L393" s="13"/>
      <c r="M393" s="13"/>
      <c r="N393" s="19"/>
      <c r="O393" s="19"/>
      <c r="P393" s="19"/>
      <c r="Q393" s="19"/>
      <c r="R393" s="19"/>
      <c r="S393" s="19"/>
      <c r="T393" s="19"/>
      <c r="U393" s="19"/>
    </row>
    <row r="394">
      <c r="A394" s="34"/>
      <c r="B394" s="34"/>
      <c r="C394" s="37"/>
      <c r="D394" s="34"/>
      <c r="E394" s="34"/>
      <c r="F394" s="13"/>
      <c r="G394" s="13"/>
      <c r="H394" s="13"/>
      <c r="I394" s="13"/>
      <c r="J394" s="13"/>
      <c r="K394" s="13"/>
      <c r="L394" s="13"/>
      <c r="M394" s="13"/>
      <c r="N394" s="19"/>
      <c r="O394" s="19"/>
      <c r="P394" s="19"/>
      <c r="Q394" s="19"/>
      <c r="R394" s="19"/>
      <c r="S394" s="19"/>
      <c r="T394" s="19"/>
      <c r="U394" s="19"/>
    </row>
    <row r="395">
      <c r="A395" s="34"/>
      <c r="B395" s="34"/>
      <c r="C395" s="37"/>
      <c r="D395" s="34"/>
      <c r="E395" s="34"/>
      <c r="F395" s="13"/>
      <c r="G395" s="13"/>
      <c r="H395" s="13"/>
      <c r="I395" s="13"/>
      <c r="J395" s="13"/>
      <c r="K395" s="13"/>
      <c r="L395" s="13"/>
      <c r="M395" s="13"/>
      <c r="N395" s="19"/>
      <c r="O395" s="19"/>
      <c r="P395" s="19"/>
      <c r="Q395" s="19"/>
      <c r="R395" s="19"/>
      <c r="S395" s="19"/>
      <c r="T395" s="19"/>
      <c r="U395" s="19"/>
    </row>
    <row r="396">
      <c r="A396" s="34"/>
      <c r="B396" s="34"/>
      <c r="C396" s="37"/>
      <c r="D396" s="34"/>
      <c r="E396" s="34"/>
      <c r="F396" s="13"/>
      <c r="G396" s="13"/>
      <c r="H396" s="13"/>
      <c r="I396" s="13"/>
      <c r="J396" s="13"/>
      <c r="K396" s="13"/>
      <c r="L396" s="13"/>
      <c r="M396" s="13"/>
      <c r="N396" s="19"/>
      <c r="O396" s="19"/>
      <c r="P396" s="19"/>
      <c r="Q396" s="19"/>
      <c r="R396" s="19"/>
      <c r="S396" s="19"/>
      <c r="T396" s="19"/>
      <c r="U396" s="19"/>
    </row>
    <row r="397">
      <c r="A397" s="34"/>
      <c r="B397" s="34"/>
      <c r="C397" s="37"/>
      <c r="D397" s="34"/>
      <c r="E397" s="34"/>
      <c r="F397" s="13"/>
      <c r="G397" s="13"/>
      <c r="H397" s="13"/>
      <c r="I397" s="13"/>
      <c r="J397" s="13"/>
      <c r="K397" s="13"/>
      <c r="L397" s="13"/>
      <c r="M397" s="13"/>
      <c r="N397" s="19"/>
      <c r="O397" s="19"/>
      <c r="P397" s="19"/>
      <c r="Q397" s="19"/>
      <c r="R397" s="19"/>
      <c r="S397" s="19"/>
      <c r="T397" s="19"/>
      <c r="U397" s="19"/>
    </row>
    <row r="398">
      <c r="A398" s="34"/>
      <c r="B398" s="34"/>
      <c r="C398" s="37"/>
      <c r="D398" s="34"/>
      <c r="E398" s="34"/>
      <c r="F398" s="13"/>
      <c r="G398" s="13"/>
      <c r="H398" s="13"/>
      <c r="I398" s="13"/>
      <c r="J398" s="13"/>
      <c r="K398" s="13"/>
      <c r="L398" s="13"/>
      <c r="M398" s="13"/>
      <c r="N398" s="19"/>
      <c r="O398" s="19"/>
      <c r="P398" s="19"/>
      <c r="Q398" s="19"/>
      <c r="R398" s="19"/>
      <c r="S398" s="19"/>
      <c r="T398" s="19"/>
      <c r="U398" s="19"/>
    </row>
    <row r="399">
      <c r="A399" s="34"/>
      <c r="B399" s="34"/>
      <c r="C399" s="37"/>
      <c r="D399" s="34"/>
      <c r="E399" s="34"/>
      <c r="F399" s="13"/>
      <c r="G399" s="13"/>
      <c r="H399" s="13"/>
      <c r="I399" s="13"/>
      <c r="J399" s="13"/>
      <c r="K399" s="13"/>
      <c r="L399" s="13"/>
      <c r="M399" s="13"/>
      <c r="N399" s="19"/>
      <c r="O399" s="19"/>
      <c r="P399" s="19"/>
      <c r="Q399" s="19"/>
      <c r="R399" s="19"/>
      <c r="S399" s="19"/>
      <c r="T399" s="19"/>
      <c r="U399" s="19"/>
    </row>
    <row r="400">
      <c r="A400" s="34"/>
      <c r="B400" s="34"/>
      <c r="C400" s="37"/>
      <c r="D400" s="34"/>
      <c r="E400" s="34"/>
      <c r="F400" s="13"/>
      <c r="G400" s="13"/>
      <c r="H400" s="13"/>
      <c r="I400" s="13"/>
      <c r="J400" s="13"/>
      <c r="K400" s="13"/>
      <c r="L400" s="13"/>
      <c r="M400" s="13"/>
      <c r="N400" s="19"/>
      <c r="O400" s="19"/>
      <c r="P400" s="19"/>
      <c r="Q400" s="19"/>
      <c r="R400" s="19"/>
      <c r="S400" s="19"/>
      <c r="T400" s="19"/>
      <c r="U400" s="19"/>
    </row>
    <row r="401">
      <c r="A401" s="34"/>
      <c r="B401" s="34"/>
      <c r="C401" s="37"/>
      <c r="D401" s="34"/>
      <c r="E401" s="34"/>
      <c r="F401" s="13"/>
      <c r="G401" s="13"/>
      <c r="H401" s="13"/>
      <c r="I401" s="13"/>
      <c r="J401" s="13"/>
      <c r="K401" s="13"/>
      <c r="L401" s="13"/>
      <c r="M401" s="13"/>
      <c r="N401" s="19"/>
      <c r="O401" s="19"/>
      <c r="P401" s="19"/>
      <c r="Q401" s="19"/>
      <c r="R401" s="19"/>
      <c r="S401" s="19"/>
      <c r="T401" s="19"/>
      <c r="U401" s="19"/>
    </row>
    <row r="402">
      <c r="A402" s="34"/>
      <c r="B402" s="34"/>
      <c r="C402" s="37"/>
      <c r="D402" s="34"/>
      <c r="E402" s="34"/>
      <c r="F402" s="13"/>
      <c r="G402" s="13"/>
      <c r="H402" s="13"/>
      <c r="I402" s="13"/>
      <c r="J402" s="13"/>
      <c r="K402" s="13"/>
      <c r="L402" s="13"/>
      <c r="M402" s="13"/>
      <c r="N402" s="19"/>
      <c r="O402" s="19"/>
      <c r="P402" s="19"/>
      <c r="Q402" s="19"/>
      <c r="R402" s="19"/>
      <c r="S402" s="19"/>
      <c r="T402" s="19"/>
      <c r="U402" s="19"/>
    </row>
    <row r="403">
      <c r="A403" s="34"/>
      <c r="B403" s="34"/>
      <c r="C403" s="37"/>
      <c r="D403" s="34"/>
      <c r="E403" s="34"/>
      <c r="F403" s="13"/>
      <c r="G403" s="13"/>
      <c r="H403" s="13"/>
      <c r="I403" s="13"/>
      <c r="J403" s="13"/>
      <c r="K403" s="13"/>
      <c r="L403" s="13"/>
      <c r="M403" s="13"/>
      <c r="N403" s="19"/>
      <c r="O403" s="19"/>
      <c r="P403" s="19"/>
      <c r="Q403" s="19"/>
      <c r="R403" s="19"/>
      <c r="S403" s="19"/>
      <c r="T403" s="19"/>
      <c r="U403" s="19"/>
    </row>
    <row r="404">
      <c r="A404" s="34"/>
      <c r="B404" s="34"/>
      <c r="C404" s="37"/>
      <c r="D404" s="34"/>
      <c r="E404" s="34"/>
      <c r="F404" s="13"/>
      <c r="G404" s="13"/>
      <c r="H404" s="13"/>
      <c r="I404" s="13"/>
      <c r="J404" s="13"/>
      <c r="K404" s="13"/>
      <c r="L404" s="13"/>
      <c r="M404" s="13"/>
      <c r="N404" s="19"/>
      <c r="O404" s="19"/>
      <c r="P404" s="19"/>
      <c r="Q404" s="19"/>
      <c r="R404" s="19"/>
      <c r="S404" s="19"/>
      <c r="T404" s="19"/>
      <c r="U404" s="19"/>
    </row>
    <row r="405">
      <c r="A405" s="34"/>
      <c r="B405" s="34"/>
      <c r="C405" s="37"/>
      <c r="D405" s="34"/>
      <c r="E405" s="34"/>
      <c r="F405" s="13"/>
      <c r="G405" s="13"/>
      <c r="H405" s="13"/>
      <c r="I405" s="13"/>
      <c r="J405" s="13"/>
      <c r="K405" s="13"/>
      <c r="L405" s="13"/>
      <c r="M405" s="13"/>
      <c r="N405" s="19"/>
      <c r="O405" s="19"/>
      <c r="P405" s="19"/>
      <c r="Q405" s="19"/>
      <c r="R405" s="19"/>
      <c r="S405" s="19"/>
      <c r="T405" s="19"/>
      <c r="U405" s="19"/>
    </row>
    <row r="406">
      <c r="A406" s="34"/>
      <c r="B406" s="34"/>
      <c r="C406" s="37"/>
      <c r="D406" s="34"/>
      <c r="E406" s="34"/>
      <c r="F406" s="13"/>
      <c r="G406" s="13"/>
      <c r="H406" s="13"/>
      <c r="I406" s="13"/>
      <c r="J406" s="13"/>
      <c r="K406" s="13"/>
      <c r="L406" s="13"/>
      <c r="M406" s="13"/>
      <c r="N406" s="19"/>
      <c r="O406" s="19"/>
      <c r="P406" s="19"/>
      <c r="Q406" s="19"/>
      <c r="R406" s="19"/>
      <c r="S406" s="19"/>
      <c r="T406" s="19"/>
      <c r="U406" s="19"/>
    </row>
    <row r="407">
      <c r="A407" s="34"/>
      <c r="B407" s="34"/>
      <c r="C407" s="37"/>
      <c r="D407" s="34"/>
      <c r="E407" s="34"/>
      <c r="F407" s="13"/>
      <c r="G407" s="13"/>
      <c r="H407" s="13"/>
      <c r="I407" s="13"/>
      <c r="J407" s="13"/>
      <c r="K407" s="13"/>
      <c r="L407" s="13"/>
      <c r="M407" s="13"/>
      <c r="N407" s="19"/>
      <c r="O407" s="19"/>
      <c r="P407" s="19"/>
      <c r="Q407" s="19"/>
      <c r="R407" s="19"/>
      <c r="S407" s="19"/>
      <c r="T407" s="19"/>
      <c r="U407" s="19"/>
    </row>
    <row r="408">
      <c r="A408" s="34"/>
      <c r="B408" s="34"/>
      <c r="C408" s="37"/>
      <c r="D408" s="34"/>
      <c r="E408" s="34"/>
      <c r="F408" s="13"/>
      <c r="G408" s="13"/>
      <c r="H408" s="13"/>
      <c r="I408" s="13"/>
      <c r="J408" s="13"/>
      <c r="K408" s="13"/>
      <c r="L408" s="13"/>
      <c r="M408" s="13"/>
      <c r="N408" s="19"/>
      <c r="O408" s="19"/>
      <c r="P408" s="19"/>
      <c r="Q408" s="19"/>
      <c r="R408" s="19"/>
      <c r="S408" s="19"/>
      <c r="T408" s="19"/>
      <c r="U408" s="19"/>
    </row>
    <row r="409">
      <c r="A409" s="34"/>
      <c r="B409" s="34"/>
      <c r="C409" s="37"/>
      <c r="D409" s="34"/>
      <c r="E409" s="34"/>
      <c r="F409" s="13"/>
      <c r="G409" s="13"/>
      <c r="H409" s="13"/>
      <c r="I409" s="13"/>
      <c r="J409" s="13"/>
      <c r="K409" s="13"/>
      <c r="L409" s="13"/>
      <c r="M409" s="13"/>
      <c r="N409" s="19"/>
      <c r="O409" s="19"/>
      <c r="P409" s="19"/>
      <c r="Q409" s="19"/>
      <c r="R409" s="19"/>
      <c r="S409" s="19"/>
      <c r="T409" s="19"/>
      <c r="U409" s="19"/>
    </row>
    <row r="410">
      <c r="A410" s="13"/>
      <c r="B410" s="13"/>
      <c r="C410" s="14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9"/>
      <c r="O410" s="19"/>
      <c r="P410" s="19"/>
      <c r="Q410" s="19"/>
      <c r="R410" s="19"/>
      <c r="S410" s="19"/>
      <c r="T410" s="19"/>
      <c r="U410" s="19"/>
    </row>
    <row r="411">
      <c r="A411" s="13"/>
      <c r="B411" s="13"/>
      <c r="C411" s="14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9"/>
      <c r="O411" s="19"/>
      <c r="P411" s="19"/>
      <c r="Q411" s="19"/>
      <c r="R411" s="19"/>
      <c r="S411" s="19"/>
      <c r="T411" s="19"/>
      <c r="U411" s="19"/>
    </row>
    <row r="412">
      <c r="A412" s="13"/>
      <c r="B412" s="13"/>
      <c r="C412" s="14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9"/>
      <c r="O412" s="19"/>
      <c r="P412" s="19"/>
      <c r="Q412" s="19"/>
      <c r="R412" s="19"/>
      <c r="S412" s="19"/>
      <c r="T412" s="19"/>
      <c r="U412" s="19"/>
    </row>
    <row r="413">
      <c r="A413" s="13"/>
      <c r="B413" s="13"/>
      <c r="C413" s="14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9"/>
      <c r="O413" s="19"/>
      <c r="P413" s="19"/>
      <c r="Q413" s="19"/>
      <c r="R413" s="19"/>
      <c r="S413" s="19"/>
      <c r="T413" s="19"/>
      <c r="U413" s="19"/>
    </row>
    <row r="414">
      <c r="A414" s="13"/>
      <c r="B414" s="13"/>
      <c r="C414" s="14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9"/>
      <c r="O414" s="19"/>
      <c r="P414" s="19"/>
      <c r="Q414" s="19"/>
      <c r="R414" s="19"/>
      <c r="S414" s="19"/>
      <c r="T414" s="19"/>
      <c r="U414" s="19"/>
    </row>
    <row r="415">
      <c r="A415" s="13"/>
      <c r="B415" s="13"/>
      <c r="C415" s="14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9"/>
      <c r="O415" s="19"/>
      <c r="P415" s="19"/>
      <c r="Q415" s="19"/>
      <c r="R415" s="19"/>
      <c r="S415" s="19"/>
      <c r="T415" s="19"/>
      <c r="U415" s="19"/>
    </row>
    <row r="416">
      <c r="A416" s="13"/>
      <c r="B416" s="13"/>
      <c r="C416" s="14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9"/>
      <c r="O416" s="19"/>
      <c r="P416" s="19"/>
      <c r="Q416" s="19"/>
      <c r="R416" s="19"/>
      <c r="S416" s="19"/>
      <c r="T416" s="19"/>
      <c r="U416" s="19"/>
    </row>
    <row r="417">
      <c r="A417" s="13"/>
      <c r="B417" s="13"/>
      <c r="C417" s="14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9"/>
      <c r="O417" s="19"/>
      <c r="P417" s="19"/>
      <c r="Q417" s="19"/>
      <c r="R417" s="19"/>
      <c r="S417" s="19"/>
      <c r="T417" s="19"/>
      <c r="U417" s="19"/>
    </row>
    <row r="418">
      <c r="A418" s="13"/>
      <c r="B418" s="13"/>
      <c r="C418" s="14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9"/>
      <c r="O418" s="19"/>
      <c r="P418" s="19"/>
      <c r="Q418" s="19"/>
      <c r="R418" s="19"/>
      <c r="S418" s="19"/>
      <c r="T418" s="19"/>
      <c r="U418" s="19"/>
    </row>
    <row r="419">
      <c r="A419" s="13"/>
      <c r="B419" s="13"/>
      <c r="C419" s="14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9"/>
      <c r="O419" s="19"/>
      <c r="P419" s="19"/>
      <c r="Q419" s="19"/>
      <c r="R419" s="19"/>
      <c r="S419" s="19"/>
      <c r="T419" s="19"/>
      <c r="U419" s="19"/>
    </row>
    <row r="420">
      <c r="A420" s="13"/>
      <c r="B420" s="13"/>
      <c r="C420" s="14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9"/>
      <c r="O420" s="19"/>
      <c r="P420" s="19"/>
      <c r="Q420" s="19"/>
      <c r="R420" s="19"/>
      <c r="S420" s="19"/>
      <c r="T420" s="19"/>
      <c r="U420" s="19"/>
    </row>
    <row r="421">
      <c r="A421" s="13"/>
      <c r="B421" s="13"/>
      <c r="C421" s="14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9"/>
      <c r="O421" s="19"/>
      <c r="P421" s="19"/>
      <c r="Q421" s="19"/>
      <c r="R421" s="19"/>
      <c r="S421" s="19"/>
      <c r="T421" s="19"/>
      <c r="U421" s="19"/>
    </row>
    <row r="422">
      <c r="A422" s="13"/>
      <c r="B422" s="13"/>
      <c r="C422" s="14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9"/>
      <c r="O422" s="19"/>
      <c r="P422" s="19"/>
      <c r="Q422" s="19"/>
      <c r="R422" s="19"/>
      <c r="S422" s="19"/>
      <c r="T422" s="19"/>
      <c r="U422" s="19"/>
    </row>
    <row r="423">
      <c r="A423" s="13"/>
      <c r="B423" s="13"/>
      <c r="C423" s="14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9"/>
      <c r="O423" s="19"/>
      <c r="P423" s="19"/>
      <c r="Q423" s="19"/>
      <c r="R423" s="19"/>
      <c r="S423" s="19"/>
      <c r="T423" s="19"/>
      <c r="U423" s="19"/>
    </row>
    <row r="424">
      <c r="A424" s="13"/>
      <c r="B424" s="13"/>
      <c r="C424" s="14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9"/>
      <c r="O424" s="19"/>
      <c r="P424" s="19"/>
      <c r="Q424" s="19"/>
      <c r="R424" s="19"/>
      <c r="S424" s="19"/>
      <c r="T424" s="19"/>
      <c r="U424" s="19"/>
    </row>
    <row r="425">
      <c r="A425" s="13"/>
      <c r="B425" s="13"/>
      <c r="C425" s="14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9"/>
      <c r="O425" s="19"/>
      <c r="P425" s="19"/>
      <c r="Q425" s="19"/>
      <c r="R425" s="19"/>
      <c r="S425" s="19"/>
      <c r="T425" s="19"/>
      <c r="U425" s="19"/>
    </row>
    <row r="426">
      <c r="A426" s="13"/>
      <c r="B426" s="13"/>
      <c r="C426" s="14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9"/>
      <c r="O426" s="19"/>
      <c r="P426" s="19"/>
      <c r="Q426" s="19"/>
      <c r="R426" s="19"/>
      <c r="S426" s="19"/>
      <c r="T426" s="19"/>
      <c r="U426" s="19"/>
    </row>
    <row r="427">
      <c r="A427" s="13"/>
      <c r="B427" s="13"/>
      <c r="C427" s="14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9"/>
      <c r="O427" s="19"/>
      <c r="P427" s="19"/>
      <c r="Q427" s="19"/>
      <c r="R427" s="19"/>
      <c r="S427" s="19"/>
      <c r="T427" s="19"/>
      <c r="U427" s="19"/>
    </row>
    <row r="428">
      <c r="A428" s="13"/>
      <c r="B428" s="13"/>
      <c r="C428" s="14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9"/>
      <c r="O428" s="19"/>
      <c r="P428" s="19"/>
      <c r="Q428" s="19"/>
      <c r="R428" s="19"/>
      <c r="S428" s="19"/>
      <c r="T428" s="19"/>
      <c r="U428" s="19"/>
    </row>
    <row r="429">
      <c r="A429" s="13"/>
      <c r="B429" s="13"/>
      <c r="C429" s="14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9"/>
      <c r="O429" s="19"/>
      <c r="P429" s="19"/>
      <c r="Q429" s="19"/>
      <c r="R429" s="19"/>
      <c r="S429" s="19"/>
      <c r="T429" s="19"/>
      <c r="U429" s="19"/>
    </row>
    <row r="430">
      <c r="A430" s="13"/>
      <c r="B430" s="13"/>
      <c r="C430" s="14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9"/>
      <c r="O430" s="19"/>
      <c r="P430" s="19"/>
      <c r="Q430" s="19"/>
      <c r="R430" s="19"/>
      <c r="S430" s="19"/>
      <c r="T430" s="19"/>
      <c r="U430" s="19"/>
    </row>
    <row r="431">
      <c r="A431" s="13"/>
      <c r="B431" s="13"/>
      <c r="C431" s="14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9"/>
      <c r="O431" s="19"/>
      <c r="P431" s="19"/>
      <c r="Q431" s="19"/>
      <c r="R431" s="19"/>
      <c r="S431" s="19"/>
      <c r="T431" s="19"/>
      <c r="U431" s="19"/>
    </row>
    <row r="432">
      <c r="A432" s="13"/>
      <c r="B432" s="13"/>
      <c r="C432" s="14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9"/>
      <c r="O432" s="19"/>
      <c r="P432" s="19"/>
      <c r="Q432" s="19"/>
      <c r="R432" s="19"/>
      <c r="S432" s="19"/>
      <c r="T432" s="19"/>
      <c r="U432" s="19"/>
    </row>
    <row r="433">
      <c r="A433" s="13"/>
      <c r="B433" s="13"/>
      <c r="C433" s="14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9"/>
      <c r="O433" s="19"/>
      <c r="P433" s="19"/>
      <c r="Q433" s="19"/>
      <c r="R433" s="19"/>
      <c r="S433" s="19"/>
      <c r="T433" s="19"/>
      <c r="U433" s="19"/>
    </row>
    <row r="434">
      <c r="A434" s="13"/>
      <c r="B434" s="13"/>
      <c r="C434" s="14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9"/>
      <c r="O434" s="19"/>
      <c r="P434" s="19"/>
      <c r="Q434" s="19"/>
      <c r="R434" s="19"/>
      <c r="S434" s="19"/>
      <c r="T434" s="19"/>
      <c r="U434" s="19"/>
    </row>
    <row r="435">
      <c r="A435" s="13"/>
      <c r="B435" s="13"/>
      <c r="C435" s="14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9"/>
      <c r="O435" s="19"/>
      <c r="P435" s="19"/>
      <c r="Q435" s="19"/>
      <c r="R435" s="19"/>
      <c r="S435" s="19"/>
      <c r="T435" s="19"/>
      <c r="U435" s="19"/>
    </row>
    <row r="436">
      <c r="A436" s="13"/>
      <c r="B436" s="13"/>
      <c r="C436" s="14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9"/>
      <c r="O436" s="19"/>
      <c r="P436" s="19"/>
      <c r="Q436" s="19"/>
      <c r="R436" s="19"/>
      <c r="S436" s="19"/>
      <c r="T436" s="19"/>
      <c r="U436" s="19"/>
    </row>
    <row r="437">
      <c r="A437" s="13"/>
      <c r="B437" s="13"/>
      <c r="C437" s="14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9"/>
      <c r="O437" s="19"/>
      <c r="P437" s="19"/>
      <c r="Q437" s="19"/>
      <c r="R437" s="19"/>
      <c r="S437" s="19"/>
      <c r="T437" s="19"/>
      <c r="U437" s="19"/>
    </row>
    <row r="438">
      <c r="A438" s="13"/>
      <c r="B438" s="13"/>
      <c r="C438" s="14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9"/>
      <c r="O438" s="19"/>
      <c r="P438" s="19"/>
      <c r="Q438" s="19"/>
      <c r="R438" s="19"/>
      <c r="S438" s="19"/>
      <c r="T438" s="19"/>
      <c r="U438" s="19"/>
    </row>
    <row r="439">
      <c r="A439" s="13"/>
      <c r="B439" s="13"/>
      <c r="C439" s="14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9"/>
      <c r="O439" s="19"/>
      <c r="P439" s="19"/>
      <c r="Q439" s="19"/>
      <c r="R439" s="19"/>
      <c r="S439" s="19"/>
      <c r="T439" s="19"/>
      <c r="U439" s="19"/>
    </row>
    <row r="440">
      <c r="A440" s="13"/>
      <c r="B440" s="13"/>
      <c r="C440" s="14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9"/>
      <c r="O440" s="19"/>
      <c r="P440" s="19"/>
      <c r="Q440" s="19"/>
      <c r="R440" s="19"/>
      <c r="S440" s="19"/>
      <c r="T440" s="19"/>
      <c r="U440" s="19"/>
    </row>
    <row r="441">
      <c r="A441" s="13"/>
      <c r="B441" s="13"/>
      <c r="C441" s="14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9"/>
      <c r="O441" s="19"/>
      <c r="P441" s="19"/>
      <c r="Q441" s="19"/>
      <c r="R441" s="19"/>
      <c r="S441" s="19"/>
      <c r="T441" s="19"/>
      <c r="U441" s="19"/>
    </row>
    <row r="442">
      <c r="A442" s="13"/>
      <c r="B442" s="13"/>
      <c r="C442" s="14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9"/>
      <c r="O442" s="19"/>
      <c r="P442" s="19"/>
      <c r="Q442" s="19"/>
      <c r="R442" s="19"/>
      <c r="S442" s="19"/>
      <c r="T442" s="19"/>
      <c r="U442" s="19"/>
    </row>
    <row r="443">
      <c r="A443" s="13"/>
      <c r="B443" s="13"/>
      <c r="C443" s="14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9"/>
      <c r="O443" s="19"/>
      <c r="P443" s="19"/>
      <c r="Q443" s="19"/>
      <c r="R443" s="19"/>
      <c r="S443" s="19"/>
      <c r="T443" s="19"/>
      <c r="U443" s="19"/>
    </row>
    <row r="444">
      <c r="A444" s="13"/>
      <c r="B444" s="13"/>
      <c r="C444" s="14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9"/>
      <c r="O444" s="19"/>
      <c r="P444" s="19"/>
      <c r="Q444" s="19"/>
      <c r="R444" s="19"/>
      <c r="S444" s="19"/>
      <c r="T444" s="19"/>
      <c r="U444" s="19"/>
    </row>
    <row r="445">
      <c r="A445" s="13"/>
      <c r="B445" s="13"/>
      <c r="C445" s="14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9"/>
      <c r="O445" s="19"/>
      <c r="P445" s="19"/>
      <c r="Q445" s="19"/>
      <c r="R445" s="19"/>
      <c r="S445" s="19"/>
      <c r="T445" s="19"/>
      <c r="U445" s="19"/>
    </row>
    <row r="446">
      <c r="A446" s="13"/>
      <c r="B446" s="13"/>
      <c r="C446" s="14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9"/>
      <c r="O446" s="19"/>
      <c r="P446" s="19"/>
      <c r="Q446" s="19"/>
      <c r="R446" s="19"/>
      <c r="S446" s="19"/>
      <c r="T446" s="19"/>
      <c r="U446" s="19"/>
    </row>
    <row r="447">
      <c r="A447" s="13"/>
      <c r="B447" s="13"/>
      <c r="C447" s="14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9"/>
      <c r="O447" s="19"/>
      <c r="P447" s="19"/>
      <c r="Q447" s="19"/>
      <c r="R447" s="19"/>
      <c r="S447" s="19"/>
      <c r="T447" s="19"/>
      <c r="U447" s="19"/>
    </row>
    <row r="448">
      <c r="A448" s="13"/>
      <c r="B448" s="13"/>
      <c r="C448" s="14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9"/>
      <c r="O448" s="19"/>
      <c r="P448" s="19"/>
      <c r="Q448" s="19"/>
      <c r="R448" s="19"/>
      <c r="S448" s="19"/>
      <c r="T448" s="19"/>
      <c r="U448" s="19"/>
    </row>
    <row r="449">
      <c r="A449" s="13"/>
      <c r="B449" s="13"/>
      <c r="C449" s="14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9"/>
      <c r="O449" s="19"/>
      <c r="P449" s="19"/>
      <c r="Q449" s="19"/>
      <c r="R449" s="19"/>
      <c r="S449" s="19"/>
      <c r="T449" s="19"/>
      <c r="U449" s="19"/>
    </row>
    <row r="450">
      <c r="A450" s="13"/>
      <c r="B450" s="13"/>
      <c r="C450" s="14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9"/>
      <c r="O450" s="19"/>
      <c r="P450" s="19"/>
      <c r="Q450" s="19"/>
      <c r="R450" s="19"/>
      <c r="S450" s="19"/>
      <c r="T450" s="19"/>
      <c r="U450" s="19"/>
    </row>
    <row r="451">
      <c r="A451" s="13"/>
      <c r="B451" s="13"/>
      <c r="C451" s="14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9"/>
      <c r="O451" s="19"/>
      <c r="P451" s="19"/>
      <c r="Q451" s="19"/>
      <c r="R451" s="19"/>
      <c r="S451" s="19"/>
      <c r="T451" s="19"/>
      <c r="U451" s="19"/>
    </row>
    <row r="452">
      <c r="A452" s="13"/>
      <c r="B452" s="13"/>
      <c r="C452" s="14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9"/>
      <c r="O452" s="19"/>
      <c r="P452" s="19"/>
      <c r="Q452" s="19"/>
      <c r="R452" s="19"/>
      <c r="S452" s="19"/>
      <c r="T452" s="19"/>
      <c r="U452" s="19"/>
    </row>
    <row r="453">
      <c r="A453" s="13"/>
      <c r="B453" s="13"/>
      <c r="C453" s="14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9"/>
      <c r="O453" s="19"/>
      <c r="P453" s="19"/>
      <c r="Q453" s="19"/>
      <c r="R453" s="19"/>
      <c r="S453" s="19"/>
      <c r="T453" s="19"/>
      <c r="U453" s="19"/>
    </row>
    <row r="454">
      <c r="A454" s="13"/>
      <c r="B454" s="13"/>
      <c r="C454" s="14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9"/>
      <c r="O454" s="19"/>
      <c r="P454" s="19"/>
      <c r="Q454" s="19"/>
      <c r="R454" s="19"/>
      <c r="S454" s="19"/>
      <c r="T454" s="19"/>
      <c r="U454" s="19"/>
    </row>
    <row r="455">
      <c r="A455" s="13"/>
      <c r="B455" s="13"/>
      <c r="C455" s="14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9"/>
      <c r="O455" s="19"/>
      <c r="P455" s="19"/>
      <c r="Q455" s="19"/>
      <c r="R455" s="19"/>
      <c r="S455" s="19"/>
      <c r="T455" s="19"/>
      <c r="U455" s="19"/>
    </row>
    <row r="456">
      <c r="A456" s="13"/>
      <c r="B456" s="13"/>
      <c r="C456" s="14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9"/>
      <c r="O456" s="19"/>
      <c r="P456" s="19"/>
      <c r="Q456" s="19"/>
      <c r="R456" s="19"/>
      <c r="S456" s="19"/>
      <c r="T456" s="19"/>
      <c r="U456" s="19"/>
    </row>
    <row r="457">
      <c r="A457" s="13"/>
      <c r="B457" s="13"/>
      <c r="C457" s="14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9"/>
      <c r="O457" s="19"/>
      <c r="P457" s="19"/>
      <c r="Q457" s="19"/>
      <c r="R457" s="19"/>
      <c r="S457" s="19"/>
      <c r="T457" s="19"/>
      <c r="U457" s="19"/>
    </row>
    <row r="458">
      <c r="A458" s="13"/>
      <c r="B458" s="13"/>
      <c r="C458" s="14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9"/>
      <c r="O458" s="19"/>
      <c r="P458" s="19"/>
      <c r="Q458" s="19"/>
      <c r="R458" s="19"/>
      <c r="S458" s="19"/>
      <c r="T458" s="19"/>
      <c r="U458" s="19"/>
    </row>
    <row r="459">
      <c r="A459" s="13"/>
      <c r="B459" s="13"/>
      <c r="C459" s="14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9"/>
      <c r="O459" s="19"/>
      <c r="P459" s="19"/>
      <c r="Q459" s="19"/>
      <c r="R459" s="19"/>
      <c r="S459" s="19"/>
      <c r="T459" s="19"/>
      <c r="U459" s="19"/>
    </row>
    <row r="460">
      <c r="A460" s="13"/>
      <c r="B460" s="13"/>
      <c r="C460" s="14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9"/>
      <c r="O460" s="19"/>
      <c r="P460" s="19"/>
      <c r="Q460" s="19"/>
      <c r="R460" s="19"/>
      <c r="S460" s="19"/>
      <c r="T460" s="19"/>
      <c r="U460" s="19"/>
    </row>
    <row r="461">
      <c r="A461" s="13"/>
      <c r="B461" s="13"/>
      <c r="C461" s="14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9"/>
      <c r="O461" s="19"/>
      <c r="P461" s="19"/>
      <c r="Q461" s="19"/>
      <c r="R461" s="19"/>
      <c r="S461" s="19"/>
      <c r="T461" s="19"/>
      <c r="U461" s="19"/>
    </row>
    <row r="462">
      <c r="A462" s="13"/>
      <c r="B462" s="13"/>
      <c r="C462" s="14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9"/>
      <c r="O462" s="19"/>
      <c r="P462" s="19"/>
      <c r="Q462" s="19"/>
      <c r="R462" s="19"/>
      <c r="S462" s="19"/>
      <c r="T462" s="19"/>
      <c r="U462" s="19"/>
    </row>
    <row r="463">
      <c r="A463" s="13"/>
      <c r="B463" s="13"/>
      <c r="C463" s="14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9"/>
      <c r="O463" s="19"/>
      <c r="P463" s="19"/>
      <c r="Q463" s="19"/>
      <c r="R463" s="19"/>
      <c r="S463" s="19"/>
      <c r="T463" s="19"/>
      <c r="U463" s="19"/>
    </row>
    <row r="464">
      <c r="A464" s="13"/>
      <c r="B464" s="13"/>
      <c r="C464" s="14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9"/>
      <c r="O464" s="19"/>
      <c r="P464" s="19"/>
      <c r="Q464" s="19"/>
      <c r="R464" s="19"/>
      <c r="S464" s="19"/>
      <c r="T464" s="19"/>
      <c r="U464" s="19"/>
    </row>
    <row r="465">
      <c r="A465" s="13"/>
      <c r="B465" s="13"/>
      <c r="C465" s="14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9"/>
      <c r="O465" s="19"/>
      <c r="P465" s="19"/>
      <c r="Q465" s="19"/>
      <c r="R465" s="19"/>
      <c r="S465" s="19"/>
      <c r="T465" s="19"/>
      <c r="U465" s="19"/>
    </row>
    <row r="466">
      <c r="A466" s="13"/>
      <c r="B466" s="13"/>
      <c r="C466" s="14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9"/>
      <c r="O466" s="19"/>
      <c r="P466" s="19"/>
      <c r="Q466" s="19"/>
      <c r="R466" s="19"/>
      <c r="S466" s="19"/>
      <c r="T466" s="19"/>
      <c r="U466" s="19"/>
    </row>
    <row r="467">
      <c r="A467" s="13"/>
      <c r="B467" s="13"/>
      <c r="C467" s="14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9"/>
      <c r="O467" s="19"/>
      <c r="P467" s="19"/>
      <c r="Q467" s="19"/>
      <c r="R467" s="19"/>
      <c r="S467" s="19"/>
      <c r="T467" s="19"/>
      <c r="U467" s="19"/>
    </row>
    <row r="468">
      <c r="A468" s="13"/>
      <c r="B468" s="13"/>
      <c r="C468" s="14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9"/>
      <c r="O468" s="19"/>
      <c r="P468" s="19"/>
      <c r="Q468" s="19"/>
      <c r="R468" s="19"/>
      <c r="S468" s="19"/>
      <c r="T468" s="19"/>
      <c r="U468" s="19"/>
    </row>
    <row r="469">
      <c r="A469" s="13"/>
      <c r="B469" s="13"/>
      <c r="C469" s="14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9"/>
      <c r="O469" s="19"/>
      <c r="P469" s="19"/>
      <c r="Q469" s="19"/>
      <c r="R469" s="19"/>
      <c r="S469" s="19"/>
      <c r="T469" s="19"/>
      <c r="U469" s="19"/>
    </row>
    <row r="470">
      <c r="A470" s="13"/>
      <c r="B470" s="13"/>
      <c r="C470" s="14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9"/>
      <c r="O470" s="19"/>
      <c r="P470" s="19"/>
      <c r="Q470" s="19"/>
      <c r="R470" s="19"/>
      <c r="S470" s="19"/>
      <c r="T470" s="19"/>
      <c r="U470" s="19"/>
    </row>
    <row r="471">
      <c r="A471" s="13"/>
      <c r="B471" s="13"/>
      <c r="C471" s="14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9"/>
      <c r="O471" s="19"/>
      <c r="P471" s="19"/>
      <c r="Q471" s="19"/>
      <c r="R471" s="19"/>
      <c r="S471" s="19"/>
      <c r="T471" s="19"/>
      <c r="U471" s="19"/>
    </row>
    <row r="472">
      <c r="A472" s="13"/>
      <c r="B472" s="13"/>
      <c r="C472" s="14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9"/>
      <c r="O472" s="19"/>
      <c r="P472" s="19"/>
      <c r="Q472" s="19"/>
      <c r="R472" s="19"/>
      <c r="S472" s="19"/>
      <c r="T472" s="19"/>
      <c r="U472" s="19"/>
    </row>
    <row r="473">
      <c r="A473" s="13"/>
      <c r="B473" s="13"/>
      <c r="C473" s="14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9"/>
      <c r="O473" s="19"/>
      <c r="P473" s="19"/>
      <c r="Q473" s="19"/>
      <c r="R473" s="19"/>
      <c r="S473" s="19"/>
      <c r="T473" s="19"/>
      <c r="U473" s="19"/>
    </row>
    <row r="474">
      <c r="A474" s="13"/>
      <c r="B474" s="13"/>
      <c r="C474" s="14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9"/>
      <c r="O474" s="19"/>
      <c r="P474" s="19"/>
      <c r="Q474" s="19"/>
      <c r="R474" s="19"/>
      <c r="S474" s="19"/>
      <c r="T474" s="19"/>
      <c r="U474" s="19"/>
    </row>
    <row r="475">
      <c r="A475" s="13"/>
      <c r="B475" s="13"/>
      <c r="C475" s="14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9"/>
      <c r="O475" s="19"/>
      <c r="P475" s="19"/>
      <c r="Q475" s="19"/>
      <c r="R475" s="19"/>
      <c r="S475" s="19"/>
      <c r="T475" s="19"/>
      <c r="U475" s="19"/>
    </row>
    <row r="476">
      <c r="A476" s="13"/>
      <c r="B476" s="13"/>
      <c r="C476" s="14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9"/>
      <c r="O476" s="19"/>
      <c r="P476" s="19"/>
      <c r="Q476" s="19"/>
      <c r="R476" s="19"/>
      <c r="S476" s="19"/>
      <c r="T476" s="19"/>
      <c r="U476" s="19"/>
    </row>
    <row r="477">
      <c r="A477" s="13"/>
      <c r="B477" s="13"/>
      <c r="C477" s="14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9"/>
      <c r="O477" s="19"/>
      <c r="P477" s="19"/>
      <c r="Q477" s="19"/>
      <c r="R477" s="19"/>
      <c r="S477" s="19"/>
      <c r="T477" s="19"/>
      <c r="U477" s="19"/>
    </row>
    <row r="478">
      <c r="A478" s="13"/>
      <c r="B478" s="13"/>
      <c r="C478" s="14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9"/>
      <c r="O478" s="19"/>
      <c r="P478" s="19"/>
      <c r="Q478" s="19"/>
      <c r="R478" s="19"/>
      <c r="S478" s="19"/>
      <c r="T478" s="19"/>
      <c r="U478" s="19"/>
    </row>
    <row r="479">
      <c r="A479" s="13"/>
      <c r="B479" s="13"/>
      <c r="C479" s="14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9"/>
      <c r="O479" s="19"/>
      <c r="P479" s="19"/>
      <c r="Q479" s="19"/>
      <c r="R479" s="19"/>
      <c r="S479" s="19"/>
      <c r="T479" s="19"/>
      <c r="U479" s="19"/>
    </row>
    <row r="480">
      <c r="A480" s="13"/>
      <c r="B480" s="13"/>
      <c r="C480" s="14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9"/>
      <c r="O480" s="19"/>
      <c r="P480" s="19"/>
      <c r="Q480" s="19"/>
      <c r="R480" s="19"/>
      <c r="S480" s="19"/>
      <c r="T480" s="19"/>
      <c r="U480" s="19"/>
    </row>
    <row r="481">
      <c r="A481" s="13"/>
      <c r="B481" s="13"/>
      <c r="C481" s="14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9"/>
      <c r="O481" s="19"/>
      <c r="P481" s="19"/>
      <c r="Q481" s="19"/>
      <c r="R481" s="19"/>
      <c r="S481" s="19"/>
      <c r="T481" s="19"/>
      <c r="U481" s="19"/>
    </row>
    <row r="482">
      <c r="A482" s="13"/>
      <c r="B482" s="13"/>
      <c r="C482" s="14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9"/>
      <c r="O482" s="19"/>
      <c r="P482" s="19"/>
      <c r="Q482" s="19"/>
      <c r="R482" s="19"/>
      <c r="S482" s="19"/>
      <c r="T482" s="19"/>
      <c r="U482" s="19"/>
    </row>
    <row r="483">
      <c r="A483" s="13"/>
      <c r="B483" s="13"/>
      <c r="C483" s="14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9"/>
      <c r="O483" s="19"/>
      <c r="P483" s="19"/>
      <c r="Q483" s="19"/>
      <c r="R483" s="19"/>
      <c r="S483" s="19"/>
      <c r="T483" s="19"/>
      <c r="U483" s="19"/>
    </row>
    <row r="484">
      <c r="A484" s="13"/>
      <c r="B484" s="13"/>
      <c r="C484" s="14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9"/>
      <c r="O484" s="19"/>
      <c r="P484" s="19"/>
      <c r="Q484" s="19"/>
      <c r="R484" s="19"/>
      <c r="S484" s="19"/>
      <c r="T484" s="19"/>
      <c r="U484" s="19"/>
    </row>
    <row r="485">
      <c r="A485" s="13"/>
      <c r="B485" s="13"/>
      <c r="C485" s="14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9"/>
      <c r="O485" s="19"/>
      <c r="P485" s="19"/>
      <c r="Q485" s="19"/>
      <c r="R485" s="19"/>
      <c r="S485" s="19"/>
      <c r="T485" s="19"/>
      <c r="U485" s="19"/>
    </row>
    <row r="486">
      <c r="A486" s="13"/>
      <c r="B486" s="13"/>
      <c r="C486" s="14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9"/>
      <c r="O486" s="19"/>
      <c r="P486" s="19"/>
      <c r="Q486" s="19"/>
      <c r="R486" s="19"/>
      <c r="S486" s="19"/>
      <c r="T486" s="19"/>
      <c r="U486" s="19"/>
    </row>
    <row r="487">
      <c r="A487" s="13"/>
      <c r="B487" s="13"/>
      <c r="C487" s="14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9"/>
      <c r="O487" s="19"/>
      <c r="P487" s="19"/>
      <c r="Q487" s="19"/>
      <c r="R487" s="19"/>
      <c r="S487" s="19"/>
      <c r="T487" s="19"/>
      <c r="U487" s="19"/>
    </row>
    <row r="488">
      <c r="A488" s="13"/>
      <c r="B488" s="13"/>
      <c r="C488" s="14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9"/>
      <c r="O488" s="19"/>
      <c r="P488" s="19"/>
      <c r="Q488" s="19"/>
      <c r="R488" s="19"/>
      <c r="S488" s="19"/>
      <c r="T488" s="19"/>
      <c r="U488" s="19"/>
    </row>
    <row r="489">
      <c r="A489" s="13"/>
      <c r="B489" s="13"/>
      <c r="C489" s="14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9"/>
      <c r="O489" s="19"/>
      <c r="P489" s="19"/>
      <c r="Q489" s="19"/>
      <c r="R489" s="19"/>
      <c r="S489" s="19"/>
      <c r="T489" s="19"/>
      <c r="U489" s="19"/>
    </row>
    <row r="490">
      <c r="A490" s="13"/>
      <c r="B490" s="13"/>
      <c r="C490" s="14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9"/>
      <c r="O490" s="19"/>
      <c r="P490" s="19"/>
      <c r="Q490" s="19"/>
      <c r="R490" s="19"/>
      <c r="S490" s="19"/>
      <c r="T490" s="19"/>
      <c r="U490" s="19"/>
    </row>
    <row r="491">
      <c r="A491" s="13"/>
      <c r="B491" s="13"/>
      <c r="C491" s="14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9"/>
      <c r="O491" s="19"/>
      <c r="P491" s="19"/>
      <c r="Q491" s="19"/>
      <c r="R491" s="19"/>
      <c r="S491" s="19"/>
      <c r="T491" s="19"/>
      <c r="U491" s="19"/>
    </row>
    <row r="492">
      <c r="A492" s="13"/>
      <c r="B492" s="13"/>
      <c r="C492" s="14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9"/>
      <c r="O492" s="19"/>
      <c r="P492" s="19"/>
      <c r="Q492" s="19"/>
      <c r="R492" s="19"/>
      <c r="S492" s="19"/>
      <c r="T492" s="19"/>
      <c r="U492" s="19"/>
    </row>
    <row r="493">
      <c r="A493" s="13"/>
      <c r="B493" s="13"/>
      <c r="C493" s="14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9"/>
      <c r="O493" s="19"/>
      <c r="P493" s="19"/>
      <c r="Q493" s="19"/>
      <c r="R493" s="19"/>
      <c r="S493" s="19"/>
      <c r="T493" s="19"/>
      <c r="U493" s="19"/>
    </row>
    <row r="494">
      <c r="A494" s="13"/>
      <c r="B494" s="13"/>
      <c r="C494" s="14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9"/>
      <c r="O494" s="19"/>
      <c r="P494" s="19"/>
      <c r="Q494" s="19"/>
      <c r="R494" s="19"/>
      <c r="S494" s="19"/>
      <c r="T494" s="19"/>
      <c r="U494" s="19"/>
    </row>
    <row r="495">
      <c r="A495" s="13"/>
      <c r="B495" s="13"/>
      <c r="C495" s="14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9"/>
      <c r="O495" s="19"/>
      <c r="P495" s="19"/>
      <c r="Q495" s="19"/>
      <c r="R495" s="19"/>
      <c r="S495" s="19"/>
      <c r="T495" s="19"/>
      <c r="U495" s="19"/>
    </row>
    <row r="496">
      <c r="A496" s="13"/>
      <c r="B496" s="13"/>
      <c r="C496" s="14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9"/>
      <c r="O496" s="19"/>
      <c r="P496" s="19"/>
      <c r="Q496" s="19"/>
      <c r="R496" s="19"/>
      <c r="S496" s="19"/>
      <c r="T496" s="19"/>
      <c r="U496" s="19"/>
    </row>
    <row r="497">
      <c r="A497" s="13"/>
      <c r="B497" s="13"/>
      <c r="C497" s="14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9"/>
      <c r="O497" s="19"/>
      <c r="P497" s="19"/>
      <c r="Q497" s="19"/>
      <c r="R497" s="19"/>
      <c r="S497" s="19"/>
      <c r="T497" s="19"/>
      <c r="U497" s="19"/>
    </row>
    <row r="498">
      <c r="A498" s="13"/>
      <c r="B498" s="13"/>
      <c r="C498" s="14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9"/>
      <c r="O498" s="19"/>
      <c r="P498" s="19"/>
      <c r="Q498" s="19"/>
      <c r="R498" s="19"/>
      <c r="S498" s="19"/>
      <c r="T498" s="19"/>
      <c r="U498" s="19"/>
    </row>
    <row r="499">
      <c r="A499" s="13"/>
      <c r="B499" s="13"/>
      <c r="C499" s="14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9"/>
      <c r="O499" s="19"/>
      <c r="P499" s="19"/>
      <c r="Q499" s="19"/>
      <c r="R499" s="19"/>
      <c r="S499" s="19"/>
      <c r="T499" s="19"/>
      <c r="U499" s="19"/>
    </row>
    <row r="500">
      <c r="A500" s="13"/>
      <c r="B500" s="13"/>
      <c r="C500" s="14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9"/>
      <c r="O500" s="19"/>
      <c r="P500" s="19"/>
      <c r="Q500" s="19"/>
      <c r="R500" s="19"/>
      <c r="S500" s="19"/>
      <c r="T500" s="19"/>
      <c r="U500" s="19"/>
    </row>
    <row r="501">
      <c r="A501" s="13"/>
      <c r="B501" s="13"/>
      <c r="C501" s="14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9"/>
      <c r="O501" s="19"/>
      <c r="P501" s="19"/>
      <c r="Q501" s="19"/>
      <c r="R501" s="19"/>
      <c r="S501" s="19"/>
      <c r="T501" s="19"/>
      <c r="U501" s="19"/>
    </row>
    <row r="502">
      <c r="A502" s="13"/>
      <c r="B502" s="13"/>
      <c r="C502" s="14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9"/>
      <c r="O502" s="19"/>
      <c r="P502" s="19"/>
      <c r="Q502" s="19"/>
      <c r="R502" s="19"/>
      <c r="S502" s="19"/>
      <c r="T502" s="19"/>
      <c r="U502" s="19"/>
    </row>
    <row r="503">
      <c r="A503" s="13"/>
      <c r="B503" s="13"/>
      <c r="C503" s="14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9"/>
      <c r="O503" s="19"/>
      <c r="P503" s="19"/>
      <c r="Q503" s="19"/>
      <c r="R503" s="19"/>
      <c r="S503" s="19"/>
      <c r="T503" s="19"/>
      <c r="U503" s="19"/>
    </row>
    <row r="504">
      <c r="A504" s="13"/>
      <c r="B504" s="13"/>
      <c r="C504" s="14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9"/>
      <c r="O504" s="19"/>
      <c r="P504" s="19"/>
      <c r="Q504" s="19"/>
      <c r="R504" s="19"/>
      <c r="S504" s="19"/>
      <c r="T504" s="19"/>
      <c r="U504" s="19"/>
    </row>
    <row r="505">
      <c r="A505" s="13"/>
      <c r="B505" s="13"/>
      <c r="C505" s="14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9"/>
      <c r="O505" s="19"/>
      <c r="P505" s="19"/>
      <c r="Q505" s="19"/>
      <c r="R505" s="19"/>
      <c r="S505" s="19"/>
      <c r="T505" s="19"/>
      <c r="U505" s="19"/>
    </row>
    <row r="506">
      <c r="A506" s="13"/>
      <c r="B506" s="13"/>
      <c r="C506" s="14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9"/>
      <c r="O506" s="19"/>
      <c r="P506" s="19"/>
      <c r="Q506" s="19"/>
      <c r="R506" s="19"/>
      <c r="S506" s="19"/>
      <c r="T506" s="19"/>
      <c r="U506" s="19"/>
    </row>
    <row r="507">
      <c r="A507" s="13"/>
      <c r="B507" s="13"/>
      <c r="C507" s="14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9"/>
      <c r="O507" s="19"/>
      <c r="P507" s="19"/>
      <c r="Q507" s="19"/>
      <c r="R507" s="19"/>
      <c r="S507" s="19"/>
      <c r="T507" s="19"/>
      <c r="U507" s="19"/>
    </row>
    <row r="508">
      <c r="A508" s="13"/>
      <c r="B508" s="13"/>
      <c r="C508" s="14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9"/>
      <c r="O508" s="19"/>
      <c r="P508" s="19"/>
      <c r="Q508" s="19"/>
      <c r="R508" s="19"/>
      <c r="S508" s="19"/>
      <c r="T508" s="19"/>
      <c r="U508" s="19"/>
    </row>
    <row r="509">
      <c r="A509" s="13"/>
      <c r="B509" s="13"/>
      <c r="C509" s="14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9"/>
      <c r="O509" s="19"/>
      <c r="P509" s="19"/>
      <c r="Q509" s="19"/>
      <c r="R509" s="19"/>
      <c r="S509" s="19"/>
      <c r="T509" s="19"/>
      <c r="U509" s="19"/>
    </row>
    <row r="510">
      <c r="A510" s="13"/>
      <c r="B510" s="13"/>
      <c r="C510" s="14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9"/>
      <c r="O510" s="19"/>
      <c r="P510" s="19"/>
      <c r="Q510" s="19"/>
      <c r="R510" s="19"/>
      <c r="S510" s="19"/>
      <c r="T510" s="19"/>
      <c r="U510" s="19"/>
    </row>
    <row r="511">
      <c r="A511" s="13"/>
      <c r="B511" s="13"/>
      <c r="C511" s="14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9"/>
      <c r="O511" s="19"/>
      <c r="P511" s="19"/>
      <c r="Q511" s="19"/>
      <c r="R511" s="19"/>
      <c r="S511" s="19"/>
      <c r="T511" s="19"/>
      <c r="U511" s="19"/>
    </row>
    <row r="512">
      <c r="A512" s="13"/>
      <c r="B512" s="13"/>
      <c r="C512" s="14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9"/>
      <c r="O512" s="19"/>
      <c r="P512" s="19"/>
      <c r="Q512" s="19"/>
      <c r="R512" s="19"/>
      <c r="S512" s="19"/>
      <c r="T512" s="19"/>
      <c r="U512" s="19"/>
    </row>
    <row r="513">
      <c r="A513" s="13"/>
      <c r="B513" s="13"/>
      <c r="C513" s="14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9"/>
      <c r="O513" s="19"/>
      <c r="P513" s="19"/>
      <c r="Q513" s="19"/>
      <c r="R513" s="19"/>
      <c r="S513" s="19"/>
      <c r="T513" s="19"/>
      <c r="U513" s="19"/>
    </row>
    <row r="514">
      <c r="A514" s="13"/>
      <c r="B514" s="13"/>
      <c r="C514" s="14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9"/>
      <c r="O514" s="19"/>
      <c r="P514" s="19"/>
      <c r="Q514" s="19"/>
      <c r="R514" s="19"/>
      <c r="S514" s="19"/>
      <c r="T514" s="19"/>
      <c r="U514" s="19"/>
    </row>
    <row r="515">
      <c r="A515" s="13"/>
      <c r="B515" s="13"/>
      <c r="C515" s="14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9"/>
      <c r="O515" s="19"/>
      <c r="P515" s="19"/>
      <c r="Q515" s="19"/>
      <c r="R515" s="19"/>
      <c r="S515" s="19"/>
      <c r="T515" s="19"/>
      <c r="U515" s="19"/>
    </row>
    <row r="516">
      <c r="A516" s="13"/>
      <c r="B516" s="13"/>
      <c r="C516" s="14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9"/>
      <c r="O516" s="19"/>
      <c r="P516" s="19"/>
      <c r="Q516" s="19"/>
      <c r="R516" s="19"/>
      <c r="S516" s="19"/>
      <c r="T516" s="19"/>
      <c r="U516" s="19"/>
    </row>
    <row r="517">
      <c r="A517" s="13"/>
      <c r="B517" s="13"/>
      <c r="C517" s="14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9"/>
      <c r="O517" s="19"/>
      <c r="P517" s="19"/>
      <c r="Q517" s="19"/>
      <c r="R517" s="19"/>
      <c r="S517" s="19"/>
      <c r="T517" s="19"/>
      <c r="U517" s="19"/>
    </row>
    <row r="518">
      <c r="A518" s="13"/>
      <c r="B518" s="13"/>
      <c r="C518" s="14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9"/>
      <c r="O518" s="19"/>
      <c r="P518" s="19"/>
      <c r="Q518" s="19"/>
      <c r="R518" s="19"/>
      <c r="S518" s="19"/>
      <c r="T518" s="19"/>
      <c r="U518" s="19"/>
    </row>
    <row r="519">
      <c r="A519" s="13"/>
      <c r="B519" s="13"/>
      <c r="C519" s="14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9"/>
      <c r="O519" s="19"/>
      <c r="P519" s="19"/>
      <c r="Q519" s="19"/>
      <c r="R519" s="19"/>
      <c r="S519" s="19"/>
      <c r="T519" s="19"/>
      <c r="U519" s="19"/>
    </row>
    <row r="520">
      <c r="A520" s="13"/>
      <c r="B520" s="13"/>
      <c r="C520" s="14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9"/>
      <c r="O520" s="19"/>
      <c r="P520" s="19"/>
      <c r="Q520" s="19"/>
      <c r="R520" s="19"/>
      <c r="S520" s="19"/>
      <c r="T520" s="19"/>
      <c r="U520" s="19"/>
    </row>
    <row r="521">
      <c r="A521" s="13"/>
      <c r="B521" s="13"/>
      <c r="C521" s="14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9"/>
      <c r="O521" s="19"/>
      <c r="P521" s="19"/>
      <c r="Q521" s="19"/>
      <c r="R521" s="19"/>
      <c r="S521" s="19"/>
      <c r="T521" s="19"/>
      <c r="U521" s="19"/>
    </row>
    <row r="522">
      <c r="A522" s="13"/>
      <c r="B522" s="13"/>
      <c r="C522" s="14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9"/>
      <c r="O522" s="19"/>
      <c r="P522" s="19"/>
      <c r="Q522" s="19"/>
      <c r="R522" s="19"/>
      <c r="S522" s="19"/>
      <c r="T522" s="19"/>
      <c r="U522" s="19"/>
    </row>
    <row r="523">
      <c r="A523" s="13"/>
      <c r="B523" s="13"/>
      <c r="C523" s="14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9"/>
      <c r="O523" s="19"/>
      <c r="P523" s="19"/>
      <c r="Q523" s="19"/>
      <c r="R523" s="19"/>
      <c r="S523" s="19"/>
      <c r="T523" s="19"/>
      <c r="U523" s="19"/>
    </row>
    <row r="524">
      <c r="A524" s="13"/>
      <c r="B524" s="13"/>
      <c r="C524" s="14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9"/>
      <c r="O524" s="19"/>
      <c r="P524" s="19"/>
      <c r="Q524" s="19"/>
      <c r="R524" s="19"/>
      <c r="S524" s="19"/>
      <c r="T524" s="19"/>
      <c r="U524" s="19"/>
    </row>
    <row r="525">
      <c r="A525" s="13"/>
      <c r="B525" s="13"/>
      <c r="C525" s="14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9"/>
      <c r="O525" s="19"/>
      <c r="P525" s="19"/>
      <c r="Q525" s="19"/>
      <c r="R525" s="19"/>
      <c r="S525" s="19"/>
      <c r="T525" s="19"/>
      <c r="U525" s="19"/>
    </row>
    <row r="526">
      <c r="A526" s="13"/>
      <c r="B526" s="13"/>
      <c r="C526" s="14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9"/>
      <c r="O526" s="19"/>
      <c r="P526" s="19"/>
      <c r="Q526" s="19"/>
      <c r="R526" s="19"/>
      <c r="S526" s="19"/>
      <c r="T526" s="19"/>
      <c r="U526" s="19"/>
    </row>
    <row r="527">
      <c r="A527" s="13"/>
      <c r="B527" s="13"/>
      <c r="C527" s="14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9"/>
      <c r="O527" s="19"/>
      <c r="P527" s="19"/>
      <c r="Q527" s="19"/>
      <c r="R527" s="19"/>
      <c r="S527" s="19"/>
      <c r="T527" s="19"/>
      <c r="U527" s="19"/>
    </row>
    <row r="528">
      <c r="A528" s="13"/>
      <c r="B528" s="13"/>
      <c r="C528" s="14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9"/>
      <c r="O528" s="19"/>
      <c r="P528" s="19"/>
      <c r="Q528" s="19"/>
      <c r="R528" s="19"/>
      <c r="S528" s="19"/>
      <c r="T528" s="19"/>
      <c r="U528" s="19"/>
    </row>
    <row r="529">
      <c r="A529" s="13"/>
      <c r="B529" s="13"/>
      <c r="C529" s="14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9"/>
      <c r="O529" s="19"/>
      <c r="P529" s="19"/>
      <c r="Q529" s="19"/>
      <c r="R529" s="19"/>
      <c r="S529" s="19"/>
      <c r="T529" s="19"/>
      <c r="U529" s="19"/>
    </row>
    <row r="530">
      <c r="A530" s="13"/>
      <c r="B530" s="13"/>
      <c r="C530" s="14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9"/>
      <c r="O530" s="19"/>
      <c r="P530" s="19"/>
      <c r="Q530" s="19"/>
      <c r="R530" s="19"/>
      <c r="S530" s="19"/>
      <c r="T530" s="19"/>
      <c r="U530" s="19"/>
    </row>
    <row r="531">
      <c r="A531" s="13"/>
      <c r="B531" s="13"/>
      <c r="C531" s="14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9"/>
      <c r="O531" s="19"/>
      <c r="P531" s="19"/>
      <c r="Q531" s="19"/>
      <c r="R531" s="19"/>
      <c r="S531" s="19"/>
      <c r="T531" s="19"/>
      <c r="U531" s="19"/>
    </row>
    <row r="532">
      <c r="A532" s="13"/>
      <c r="B532" s="13"/>
      <c r="C532" s="14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9"/>
      <c r="O532" s="19"/>
      <c r="P532" s="19"/>
      <c r="Q532" s="19"/>
      <c r="R532" s="19"/>
      <c r="S532" s="19"/>
      <c r="T532" s="19"/>
      <c r="U532" s="19"/>
    </row>
    <row r="533">
      <c r="A533" s="13"/>
      <c r="B533" s="13"/>
      <c r="C533" s="14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9"/>
      <c r="O533" s="19"/>
      <c r="P533" s="19"/>
      <c r="Q533" s="19"/>
      <c r="R533" s="19"/>
      <c r="S533" s="19"/>
      <c r="T533" s="19"/>
      <c r="U533" s="19"/>
    </row>
    <row r="534">
      <c r="A534" s="13"/>
      <c r="B534" s="13"/>
      <c r="C534" s="14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9"/>
      <c r="O534" s="19"/>
      <c r="P534" s="19"/>
      <c r="Q534" s="19"/>
      <c r="R534" s="19"/>
      <c r="S534" s="19"/>
      <c r="T534" s="19"/>
      <c r="U534" s="19"/>
    </row>
    <row r="535">
      <c r="A535" s="13"/>
      <c r="B535" s="13"/>
      <c r="C535" s="14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9"/>
      <c r="O535" s="19"/>
      <c r="P535" s="19"/>
      <c r="Q535" s="19"/>
      <c r="R535" s="19"/>
      <c r="S535" s="19"/>
      <c r="T535" s="19"/>
      <c r="U535" s="19"/>
    </row>
    <row r="536">
      <c r="A536" s="13"/>
      <c r="B536" s="13"/>
      <c r="C536" s="14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9"/>
      <c r="O536" s="19"/>
      <c r="P536" s="19"/>
      <c r="Q536" s="19"/>
      <c r="R536" s="19"/>
      <c r="S536" s="19"/>
      <c r="T536" s="19"/>
      <c r="U536" s="19"/>
    </row>
    <row r="537">
      <c r="A537" s="13"/>
      <c r="B537" s="13"/>
      <c r="C537" s="14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9"/>
      <c r="O537" s="19"/>
      <c r="P537" s="19"/>
      <c r="Q537" s="19"/>
      <c r="R537" s="19"/>
      <c r="S537" s="19"/>
      <c r="T537" s="19"/>
      <c r="U537" s="19"/>
    </row>
    <row r="538">
      <c r="A538" s="13"/>
      <c r="B538" s="13"/>
      <c r="C538" s="14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9"/>
      <c r="O538" s="19"/>
      <c r="P538" s="19"/>
      <c r="Q538" s="19"/>
      <c r="R538" s="19"/>
      <c r="S538" s="19"/>
      <c r="T538" s="19"/>
      <c r="U538" s="19"/>
    </row>
    <row r="539">
      <c r="A539" s="13"/>
      <c r="B539" s="13"/>
      <c r="C539" s="14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9"/>
      <c r="O539" s="19"/>
      <c r="P539" s="19"/>
      <c r="Q539" s="19"/>
      <c r="R539" s="19"/>
      <c r="S539" s="19"/>
      <c r="T539" s="19"/>
      <c r="U539" s="19"/>
    </row>
    <row r="540">
      <c r="A540" s="13"/>
      <c r="B540" s="13"/>
      <c r="C540" s="14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9"/>
      <c r="O540" s="19"/>
      <c r="P540" s="19"/>
      <c r="Q540" s="19"/>
      <c r="R540" s="19"/>
      <c r="S540" s="19"/>
      <c r="T540" s="19"/>
      <c r="U540" s="19"/>
    </row>
    <row r="541">
      <c r="A541" s="13"/>
      <c r="B541" s="13"/>
      <c r="C541" s="14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9"/>
      <c r="O541" s="19"/>
      <c r="P541" s="19"/>
      <c r="Q541" s="19"/>
      <c r="R541" s="19"/>
      <c r="S541" s="19"/>
      <c r="T541" s="19"/>
      <c r="U541" s="19"/>
    </row>
    <row r="542">
      <c r="A542" s="13"/>
      <c r="B542" s="13"/>
      <c r="C542" s="14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9"/>
      <c r="O542" s="19"/>
      <c r="P542" s="19"/>
      <c r="Q542" s="19"/>
      <c r="R542" s="19"/>
      <c r="S542" s="19"/>
      <c r="T542" s="19"/>
      <c r="U542" s="19"/>
    </row>
    <row r="543">
      <c r="A543" s="13"/>
      <c r="B543" s="13"/>
      <c r="C543" s="14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9"/>
      <c r="O543" s="19"/>
      <c r="P543" s="19"/>
      <c r="Q543" s="19"/>
      <c r="R543" s="19"/>
      <c r="S543" s="19"/>
      <c r="T543" s="19"/>
      <c r="U543" s="19"/>
    </row>
    <row r="544">
      <c r="A544" s="13"/>
      <c r="B544" s="13"/>
      <c r="C544" s="14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9"/>
      <c r="O544" s="19"/>
      <c r="P544" s="19"/>
      <c r="Q544" s="19"/>
      <c r="R544" s="19"/>
      <c r="S544" s="19"/>
      <c r="T544" s="19"/>
      <c r="U544" s="19"/>
    </row>
    <row r="545">
      <c r="A545" s="13"/>
      <c r="B545" s="13"/>
      <c r="C545" s="14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9"/>
      <c r="O545" s="19"/>
      <c r="P545" s="19"/>
      <c r="Q545" s="19"/>
      <c r="R545" s="19"/>
      <c r="S545" s="19"/>
      <c r="T545" s="19"/>
      <c r="U545" s="19"/>
    </row>
    <row r="546">
      <c r="A546" s="13"/>
      <c r="B546" s="13"/>
      <c r="C546" s="14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9"/>
      <c r="O546" s="19"/>
      <c r="P546" s="19"/>
      <c r="Q546" s="19"/>
      <c r="R546" s="19"/>
      <c r="S546" s="19"/>
      <c r="T546" s="19"/>
      <c r="U546" s="19"/>
    </row>
    <row r="547">
      <c r="A547" s="13"/>
      <c r="B547" s="13"/>
      <c r="C547" s="14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9"/>
      <c r="O547" s="19"/>
      <c r="P547" s="19"/>
      <c r="Q547" s="19"/>
      <c r="R547" s="19"/>
      <c r="S547" s="19"/>
      <c r="T547" s="19"/>
      <c r="U547" s="19"/>
    </row>
    <row r="548">
      <c r="A548" s="13"/>
      <c r="B548" s="13"/>
      <c r="C548" s="14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9"/>
      <c r="O548" s="19"/>
      <c r="P548" s="19"/>
      <c r="Q548" s="19"/>
      <c r="R548" s="19"/>
      <c r="S548" s="19"/>
      <c r="T548" s="19"/>
      <c r="U548" s="19"/>
    </row>
    <row r="549">
      <c r="A549" s="13"/>
      <c r="B549" s="13"/>
      <c r="C549" s="14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9"/>
      <c r="O549" s="19"/>
      <c r="P549" s="19"/>
      <c r="Q549" s="19"/>
      <c r="R549" s="19"/>
      <c r="S549" s="19"/>
      <c r="T549" s="19"/>
      <c r="U549" s="19"/>
    </row>
    <row r="550">
      <c r="A550" s="13"/>
      <c r="B550" s="13"/>
      <c r="C550" s="14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9"/>
      <c r="O550" s="19"/>
      <c r="P550" s="19"/>
      <c r="Q550" s="19"/>
      <c r="R550" s="19"/>
      <c r="S550" s="19"/>
      <c r="T550" s="19"/>
      <c r="U550" s="19"/>
    </row>
    <row r="551">
      <c r="A551" s="13"/>
      <c r="B551" s="13"/>
      <c r="C551" s="14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9"/>
      <c r="O551" s="19"/>
      <c r="P551" s="19"/>
      <c r="Q551" s="19"/>
      <c r="R551" s="19"/>
      <c r="S551" s="19"/>
      <c r="T551" s="19"/>
      <c r="U551" s="19"/>
    </row>
    <row r="552">
      <c r="A552" s="13"/>
      <c r="B552" s="13"/>
      <c r="C552" s="14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9"/>
      <c r="O552" s="19"/>
      <c r="P552" s="19"/>
      <c r="Q552" s="19"/>
      <c r="R552" s="19"/>
      <c r="S552" s="19"/>
      <c r="T552" s="19"/>
      <c r="U552" s="19"/>
    </row>
    <row r="553">
      <c r="A553" s="13"/>
      <c r="B553" s="13"/>
      <c r="C553" s="14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9"/>
      <c r="O553" s="19"/>
      <c r="P553" s="19"/>
      <c r="Q553" s="19"/>
      <c r="R553" s="19"/>
      <c r="S553" s="19"/>
      <c r="T553" s="19"/>
      <c r="U553" s="19"/>
    </row>
    <row r="554">
      <c r="A554" s="13"/>
      <c r="B554" s="13"/>
      <c r="C554" s="14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9"/>
      <c r="O554" s="19"/>
      <c r="P554" s="19"/>
      <c r="Q554" s="19"/>
      <c r="R554" s="19"/>
      <c r="S554" s="19"/>
      <c r="T554" s="19"/>
      <c r="U554" s="19"/>
    </row>
    <row r="555">
      <c r="A555" s="13"/>
      <c r="B555" s="13"/>
      <c r="C555" s="14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9"/>
      <c r="O555" s="19"/>
      <c r="P555" s="19"/>
      <c r="Q555" s="19"/>
      <c r="R555" s="19"/>
      <c r="S555" s="19"/>
      <c r="T555" s="19"/>
      <c r="U555" s="19"/>
    </row>
    <row r="556">
      <c r="A556" s="13"/>
      <c r="B556" s="13"/>
      <c r="C556" s="14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9"/>
      <c r="O556" s="19"/>
      <c r="P556" s="19"/>
      <c r="Q556" s="19"/>
      <c r="R556" s="19"/>
      <c r="S556" s="19"/>
      <c r="T556" s="19"/>
      <c r="U556" s="19"/>
    </row>
    <row r="557">
      <c r="A557" s="13"/>
      <c r="B557" s="13"/>
      <c r="C557" s="14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9"/>
      <c r="O557" s="19"/>
      <c r="P557" s="19"/>
      <c r="Q557" s="19"/>
      <c r="R557" s="19"/>
      <c r="S557" s="19"/>
      <c r="T557" s="19"/>
      <c r="U557" s="19"/>
    </row>
    <row r="558">
      <c r="A558" s="13"/>
      <c r="B558" s="13"/>
      <c r="C558" s="14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9"/>
      <c r="O558" s="19"/>
      <c r="P558" s="19"/>
      <c r="Q558" s="19"/>
      <c r="R558" s="19"/>
      <c r="S558" s="19"/>
      <c r="T558" s="19"/>
      <c r="U558" s="19"/>
    </row>
    <row r="559">
      <c r="A559" s="13"/>
      <c r="B559" s="13"/>
      <c r="C559" s="14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9"/>
      <c r="O559" s="19"/>
      <c r="P559" s="19"/>
      <c r="Q559" s="19"/>
      <c r="R559" s="19"/>
      <c r="S559" s="19"/>
      <c r="T559" s="19"/>
      <c r="U559" s="19"/>
    </row>
    <row r="560">
      <c r="A560" s="13"/>
      <c r="B560" s="13"/>
      <c r="C560" s="14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9"/>
      <c r="O560" s="19"/>
      <c r="P560" s="19"/>
      <c r="Q560" s="19"/>
      <c r="R560" s="19"/>
      <c r="S560" s="19"/>
      <c r="T560" s="19"/>
      <c r="U560" s="19"/>
    </row>
    <row r="561">
      <c r="A561" s="13"/>
      <c r="B561" s="13"/>
      <c r="C561" s="14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9"/>
      <c r="O561" s="19"/>
      <c r="P561" s="19"/>
      <c r="Q561" s="19"/>
      <c r="R561" s="19"/>
      <c r="S561" s="19"/>
      <c r="T561" s="19"/>
      <c r="U561" s="19"/>
    </row>
    <row r="562">
      <c r="A562" s="13"/>
      <c r="B562" s="13"/>
      <c r="C562" s="14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9"/>
      <c r="O562" s="19"/>
      <c r="P562" s="19"/>
      <c r="Q562" s="19"/>
      <c r="R562" s="19"/>
      <c r="S562" s="19"/>
      <c r="T562" s="19"/>
      <c r="U562" s="19"/>
    </row>
    <row r="563">
      <c r="A563" s="13"/>
      <c r="B563" s="13"/>
      <c r="C563" s="14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9"/>
      <c r="O563" s="19"/>
      <c r="P563" s="19"/>
      <c r="Q563" s="19"/>
      <c r="R563" s="19"/>
      <c r="S563" s="19"/>
      <c r="T563" s="19"/>
      <c r="U563" s="19"/>
    </row>
    <row r="564">
      <c r="A564" s="13"/>
      <c r="B564" s="13"/>
      <c r="C564" s="14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9"/>
      <c r="O564" s="19"/>
      <c r="P564" s="19"/>
      <c r="Q564" s="19"/>
      <c r="R564" s="19"/>
      <c r="S564" s="19"/>
      <c r="T564" s="19"/>
      <c r="U564" s="19"/>
    </row>
    <row r="565">
      <c r="A565" s="13"/>
      <c r="B565" s="13"/>
      <c r="C565" s="14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9"/>
      <c r="O565" s="19"/>
      <c r="P565" s="19"/>
      <c r="Q565" s="19"/>
      <c r="R565" s="19"/>
      <c r="S565" s="19"/>
      <c r="T565" s="19"/>
      <c r="U565" s="19"/>
    </row>
    <row r="566">
      <c r="A566" s="13"/>
      <c r="B566" s="13"/>
      <c r="C566" s="14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9"/>
      <c r="O566" s="19"/>
      <c r="P566" s="19"/>
      <c r="Q566" s="19"/>
      <c r="R566" s="19"/>
      <c r="S566" s="19"/>
      <c r="T566" s="19"/>
      <c r="U566" s="19"/>
    </row>
    <row r="567">
      <c r="A567" s="13"/>
      <c r="B567" s="13"/>
      <c r="C567" s="14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9"/>
      <c r="O567" s="19"/>
      <c r="P567" s="19"/>
      <c r="Q567" s="19"/>
      <c r="R567" s="19"/>
      <c r="S567" s="19"/>
      <c r="T567" s="19"/>
      <c r="U567" s="19"/>
    </row>
    <row r="568">
      <c r="A568" s="13"/>
      <c r="B568" s="13"/>
      <c r="C568" s="14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9"/>
      <c r="O568" s="19"/>
      <c r="P568" s="19"/>
      <c r="Q568" s="19"/>
      <c r="R568" s="19"/>
      <c r="S568" s="19"/>
      <c r="T568" s="19"/>
      <c r="U568" s="19"/>
    </row>
    <row r="569">
      <c r="A569" s="13"/>
      <c r="B569" s="13"/>
      <c r="C569" s="14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9"/>
      <c r="O569" s="19"/>
      <c r="P569" s="19"/>
      <c r="Q569" s="19"/>
      <c r="R569" s="19"/>
      <c r="S569" s="19"/>
      <c r="T569" s="19"/>
      <c r="U569" s="19"/>
    </row>
    <row r="570">
      <c r="A570" s="13"/>
      <c r="B570" s="13"/>
      <c r="C570" s="14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9"/>
      <c r="O570" s="19"/>
      <c r="P570" s="19"/>
      <c r="Q570" s="19"/>
      <c r="R570" s="19"/>
      <c r="S570" s="19"/>
      <c r="T570" s="19"/>
      <c r="U570" s="19"/>
    </row>
    <row r="571">
      <c r="A571" s="13"/>
      <c r="B571" s="13"/>
      <c r="C571" s="14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9"/>
      <c r="O571" s="19"/>
      <c r="P571" s="19"/>
      <c r="Q571" s="19"/>
      <c r="R571" s="19"/>
      <c r="S571" s="19"/>
      <c r="T571" s="19"/>
      <c r="U571" s="19"/>
    </row>
    <row r="572">
      <c r="A572" s="13"/>
      <c r="B572" s="13"/>
      <c r="C572" s="14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9"/>
      <c r="O572" s="19"/>
      <c r="P572" s="19"/>
      <c r="Q572" s="19"/>
      <c r="R572" s="19"/>
      <c r="S572" s="19"/>
      <c r="T572" s="19"/>
      <c r="U572" s="19"/>
    </row>
    <row r="573">
      <c r="A573" s="13"/>
      <c r="B573" s="13"/>
      <c r="C573" s="14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9"/>
      <c r="O573" s="19"/>
      <c r="P573" s="19"/>
      <c r="Q573" s="19"/>
      <c r="R573" s="19"/>
      <c r="S573" s="19"/>
      <c r="T573" s="19"/>
      <c r="U573" s="19"/>
    </row>
    <row r="574">
      <c r="A574" s="13"/>
      <c r="B574" s="13"/>
      <c r="C574" s="14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9"/>
      <c r="O574" s="19"/>
      <c r="P574" s="19"/>
      <c r="Q574" s="19"/>
      <c r="R574" s="19"/>
      <c r="S574" s="19"/>
      <c r="T574" s="19"/>
      <c r="U574" s="19"/>
    </row>
    <row r="575">
      <c r="A575" s="13"/>
      <c r="B575" s="13"/>
      <c r="C575" s="14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9"/>
      <c r="O575" s="19"/>
      <c r="P575" s="19"/>
      <c r="Q575" s="19"/>
      <c r="R575" s="19"/>
      <c r="S575" s="19"/>
      <c r="T575" s="19"/>
      <c r="U575" s="19"/>
    </row>
    <row r="576">
      <c r="A576" s="13"/>
      <c r="B576" s="13"/>
      <c r="C576" s="14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9"/>
      <c r="O576" s="19"/>
      <c r="P576" s="19"/>
      <c r="Q576" s="19"/>
      <c r="R576" s="19"/>
      <c r="S576" s="19"/>
      <c r="T576" s="19"/>
      <c r="U576" s="19"/>
    </row>
    <row r="577">
      <c r="A577" s="13"/>
      <c r="B577" s="13"/>
      <c r="C577" s="14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9"/>
      <c r="O577" s="19"/>
      <c r="P577" s="19"/>
      <c r="Q577" s="19"/>
      <c r="R577" s="19"/>
      <c r="S577" s="19"/>
      <c r="T577" s="19"/>
      <c r="U577" s="19"/>
    </row>
    <row r="578">
      <c r="A578" s="13"/>
      <c r="B578" s="13"/>
      <c r="C578" s="14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9"/>
      <c r="O578" s="19"/>
      <c r="P578" s="19"/>
      <c r="Q578" s="19"/>
      <c r="R578" s="19"/>
      <c r="S578" s="19"/>
      <c r="T578" s="19"/>
      <c r="U578" s="19"/>
    </row>
    <row r="579">
      <c r="A579" s="13"/>
      <c r="B579" s="13"/>
      <c r="C579" s="14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9"/>
      <c r="O579" s="19"/>
      <c r="P579" s="19"/>
      <c r="Q579" s="19"/>
      <c r="R579" s="19"/>
      <c r="S579" s="19"/>
      <c r="T579" s="19"/>
      <c r="U579" s="19"/>
    </row>
    <row r="580">
      <c r="A580" s="13"/>
      <c r="B580" s="13"/>
      <c r="C580" s="14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9"/>
      <c r="O580" s="19"/>
      <c r="P580" s="19"/>
      <c r="Q580" s="19"/>
      <c r="R580" s="19"/>
      <c r="S580" s="19"/>
      <c r="T580" s="19"/>
      <c r="U580" s="19"/>
    </row>
    <row r="581">
      <c r="A581" s="13"/>
      <c r="B581" s="13"/>
      <c r="C581" s="14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9"/>
      <c r="O581" s="19"/>
      <c r="P581" s="19"/>
      <c r="Q581" s="19"/>
      <c r="R581" s="19"/>
      <c r="S581" s="19"/>
      <c r="T581" s="19"/>
      <c r="U581" s="19"/>
    </row>
    <row r="582">
      <c r="A582" s="13"/>
      <c r="B582" s="13"/>
      <c r="C582" s="14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9"/>
      <c r="O582" s="19"/>
      <c r="P582" s="19"/>
      <c r="Q582" s="19"/>
      <c r="R582" s="19"/>
      <c r="S582" s="19"/>
      <c r="T582" s="19"/>
      <c r="U582" s="19"/>
    </row>
    <row r="583">
      <c r="A583" s="13"/>
      <c r="B583" s="13"/>
      <c r="C583" s="14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9"/>
      <c r="O583" s="19"/>
      <c r="P583" s="19"/>
      <c r="Q583" s="19"/>
      <c r="R583" s="19"/>
      <c r="S583" s="19"/>
      <c r="T583" s="19"/>
      <c r="U583" s="19"/>
    </row>
    <row r="584">
      <c r="A584" s="13"/>
      <c r="B584" s="13"/>
      <c r="C584" s="14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9"/>
      <c r="O584" s="19"/>
      <c r="P584" s="19"/>
      <c r="Q584" s="19"/>
      <c r="R584" s="19"/>
      <c r="S584" s="19"/>
      <c r="T584" s="19"/>
      <c r="U584" s="19"/>
    </row>
    <row r="585">
      <c r="A585" s="13"/>
      <c r="B585" s="13"/>
      <c r="C585" s="14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9"/>
      <c r="O585" s="19"/>
      <c r="P585" s="19"/>
      <c r="Q585" s="19"/>
      <c r="R585" s="19"/>
      <c r="S585" s="19"/>
      <c r="T585" s="19"/>
      <c r="U585" s="19"/>
    </row>
    <row r="586">
      <c r="A586" s="13"/>
      <c r="B586" s="13"/>
      <c r="C586" s="14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9"/>
      <c r="O586" s="19"/>
      <c r="P586" s="19"/>
      <c r="Q586" s="19"/>
      <c r="R586" s="19"/>
      <c r="S586" s="19"/>
      <c r="T586" s="19"/>
      <c r="U586" s="19"/>
    </row>
    <row r="587">
      <c r="A587" s="13"/>
      <c r="B587" s="13"/>
      <c r="C587" s="14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9"/>
      <c r="O587" s="19"/>
      <c r="P587" s="19"/>
      <c r="Q587" s="19"/>
      <c r="R587" s="19"/>
      <c r="S587" s="19"/>
      <c r="T587" s="19"/>
      <c r="U587" s="19"/>
    </row>
    <row r="588">
      <c r="A588" s="13"/>
      <c r="B588" s="13"/>
      <c r="C588" s="14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9"/>
      <c r="O588" s="19"/>
      <c r="P588" s="19"/>
      <c r="Q588" s="19"/>
      <c r="R588" s="19"/>
      <c r="S588" s="19"/>
      <c r="T588" s="19"/>
      <c r="U588" s="19"/>
    </row>
    <row r="589">
      <c r="A589" s="13"/>
      <c r="B589" s="13"/>
      <c r="C589" s="14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9"/>
      <c r="O589" s="19"/>
      <c r="P589" s="19"/>
      <c r="Q589" s="19"/>
      <c r="R589" s="19"/>
      <c r="S589" s="19"/>
      <c r="T589" s="19"/>
      <c r="U589" s="19"/>
    </row>
    <row r="590">
      <c r="A590" s="13"/>
      <c r="B590" s="13"/>
      <c r="C590" s="14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9"/>
      <c r="O590" s="19"/>
      <c r="P590" s="19"/>
      <c r="Q590" s="19"/>
      <c r="R590" s="19"/>
      <c r="S590" s="19"/>
      <c r="T590" s="19"/>
      <c r="U590" s="19"/>
    </row>
    <row r="591">
      <c r="A591" s="13"/>
      <c r="B591" s="13"/>
      <c r="C591" s="14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9"/>
      <c r="O591" s="19"/>
      <c r="P591" s="19"/>
      <c r="Q591" s="19"/>
      <c r="R591" s="19"/>
      <c r="S591" s="19"/>
      <c r="T591" s="19"/>
      <c r="U591" s="19"/>
    </row>
    <row r="592">
      <c r="A592" s="13"/>
      <c r="B592" s="13"/>
      <c r="C592" s="14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9"/>
      <c r="O592" s="19"/>
      <c r="P592" s="19"/>
      <c r="Q592" s="19"/>
      <c r="R592" s="19"/>
      <c r="S592" s="19"/>
      <c r="T592" s="19"/>
      <c r="U592" s="19"/>
    </row>
    <row r="593">
      <c r="A593" s="13"/>
      <c r="B593" s="13"/>
      <c r="C593" s="14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9"/>
      <c r="O593" s="19"/>
      <c r="P593" s="19"/>
      <c r="Q593" s="19"/>
      <c r="R593" s="19"/>
      <c r="S593" s="19"/>
      <c r="T593" s="19"/>
      <c r="U593" s="19"/>
    </row>
    <row r="594">
      <c r="A594" s="13"/>
      <c r="B594" s="13"/>
      <c r="C594" s="14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9"/>
      <c r="O594" s="19"/>
      <c r="P594" s="19"/>
      <c r="Q594" s="19"/>
      <c r="R594" s="19"/>
      <c r="S594" s="19"/>
      <c r="T594" s="19"/>
      <c r="U594" s="19"/>
    </row>
    <row r="595">
      <c r="A595" s="13"/>
      <c r="B595" s="13"/>
      <c r="C595" s="14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9"/>
      <c r="O595" s="19"/>
      <c r="P595" s="19"/>
      <c r="Q595" s="19"/>
      <c r="R595" s="19"/>
      <c r="S595" s="19"/>
      <c r="T595" s="19"/>
      <c r="U595" s="19"/>
    </row>
    <row r="596">
      <c r="A596" s="13"/>
      <c r="B596" s="13"/>
      <c r="C596" s="14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9"/>
      <c r="O596" s="19"/>
      <c r="P596" s="19"/>
      <c r="Q596" s="19"/>
      <c r="R596" s="19"/>
      <c r="S596" s="19"/>
      <c r="T596" s="19"/>
      <c r="U596" s="19"/>
    </row>
    <row r="597">
      <c r="A597" s="13"/>
      <c r="B597" s="13"/>
      <c r="C597" s="14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9"/>
      <c r="O597" s="19"/>
      <c r="P597" s="19"/>
      <c r="Q597" s="19"/>
      <c r="R597" s="19"/>
      <c r="S597" s="19"/>
      <c r="T597" s="19"/>
      <c r="U597" s="19"/>
    </row>
    <row r="598">
      <c r="A598" s="13"/>
      <c r="B598" s="13"/>
      <c r="C598" s="14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9"/>
      <c r="O598" s="19"/>
      <c r="P598" s="19"/>
      <c r="Q598" s="19"/>
      <c r="R598" s="19"/>
      <c r="S598" s="19"/>
      <c r="T598" s="19"/>
      <c r="U598" s="19"/>
    </row>
    <row r="599">
      <c r="A599" s="13"/>
      <c r="B599" s="13"/>
      <c r="C599" s="14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9"/>
      <c r="O599" s="19"/>
      <c r="P599" s="19"/>
      <c r="Q599" s="19"/>
      <c r="R599" s="19"/>
      <c r="S599" s="19"/>
      <c r="T599" s="19"/>
      <c r="U599" s="19"/>
    </row>
    <row r="600">
      <c r="A600" s="13"/>
      <c r="B600" s="13"/>
      <c r="C600" s="14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9"/>
      <c r="O600" s="19"/>
      <c r="P600" s="19"/>
      <c r="Q600" s="19"/>
      <c r="R600" s="19"/>
      <c r="S600" s="19"/>
      <c r="T600" s="19"/>
      <c r="U600" s="19"/>
    </row>
    <row r="601">
      <c r="A601" s="13"/>
      <c r="B601" s="13"/>
      <c r="C601" s="14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9"/>
      <c r="O601" s="19"/>
      <c r="P601" s="19"/>
      <c r="Q601" s="19"/>
      <c r="R601" s="19"/>
      <c r="S601" s="19"/>
      <c r="T601" s="19"/>
      <c r="U601" s="19"/>
    </row>
    <row r="602">
      <c r="A602" s="13"/>
      <c r="B602" s="13"/>
      <c r="C602" s="14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9"/>
      <c r="O602" s="19"/>
      <c r="P602" s="19"/>
      <c r="Q602" s="19"/>
      <c r="R602" s="19"/>
      <c r="S602" s="19"/>
      <c r="T602" s="19"/>
      <c r="U602" s="19"/>
    </row>
    <row r="603">
      <c r="A603" s="13"/>
      <c r="B603" s="13"/>
      <c r="C603" s="14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9"/>
      <c r="O603" s="19"/>
      <c r="P603" s="19"/>
      <c r="Q603" s="19"/>
      <c r="R603" s="19"/>
      <c r="S603" s="19"/>
      <c r="T603" s="19"/>
      <c r="U603" s="19"/>
    </row>
    <row r="604">
      <c r="A604" s="13"/>
      <c r="B604" s="13"/>
      <c r="C604" s="14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9"/>
      <c r="O604" s="19"/>
      <c r="P604" s="19"/>
      <c r="Q604" s="19"/>
      <c r="R604" s="19"/>
      <c r="S604" s="19"/>
      <c r="T604" s="19"/>
      <c r="U604" s="19"/>
    </row>
    <row r="605">
      <c r="A605" s="13"/>
      <c r="B605" s="13"/>
      <c r="C605" s="14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9"/>
      <c r="O605" s="19"/>
      <c r="P605" s="19"/>
      <c r="Q605" s="19"/>
      <c r="R605" s="19"/>
      <c r="S605" s="19"/>
      <c r="T605" s="19"/>
      <c r="U605" s="19"/>
    </row>
    <row r="606">
      <c r="A606" s="13"/>
      <c r="B606" s="13"/>
      <c r="C606" s="14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9"/>
      <c r="O606" s="19"/>
      <c r="P606" s="19"/>
      <c r="Q606" s="19"/>
      <c r="R606" s="19"/>
      <c r="S606" s="19"/>
      <c r="T606" s="19"/>
      <c r="U606" s="19"/>
    </row>
    <row r="607">
      <c r="A607" s="13"/>
      <c r="B607" s="13"/>
      <c r="C607" s="14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9"/>
      <c r="O607" s="19"/>
      <c r="P607" s="19"/>
      <c r="Q607" s="19"/>
      <c r="R607" s="19"/>
      <c r="S607" s="19"/>
      <c r="T607" s="19"/>
      <c r="U607" s="19"/>
    </row>
    <row r="608">
      <c r="A608" s="13"/>
      <c r="B608" s="13"/>
      <c r="C608" s="14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9"/>
      <c r="O608" s="19"/>
      <c r="P608" s="19"/>
      <c r="Q608" s="19"/>
      <c r="R608" s="19"/>
      <c r="S608" s="19"/>
      <c r="T608" s="19"/>
      <c r="U608" s="19"/>
    </row>
    <row r="609">
      <c r="A609" s="13"/>
      <c r="B609" s="13"/>
      <c r="C609" s="14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9"/>
      <c r="O609" s="19"/>
      <c r="P609" s="19"/>
      <c r="Q609" s="19"/>
      <c r="R609" s="19"/>
      <c r="S609" s="19"/>
      <c r="T609" s="19"/>
      <c r="U609" s="19"/>
    </row>
    <row r="610">
      <c r="A610" s="13"/>
      <c r="B610" s="13"/>
      <c r="C610" s="14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9"/>
      <c r="O610" s="19"/>
      <c r="P610" s="19"/>
      <c r="Q610" s="19"/>
      <c r="R610" s="19"/>
      <c r="S610" s="19"/>
      <c r="T610" s="19"/>
      <c r="U610" s="19"/>
    </row>
    <row r="611">
      <c r="A611" s="13"/>
      <c r="B611" s="13"/>
      <c r="C611" s="14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9"/>
      <c r="O611" s="19"/>
      <c r="P611" s="19"/>
      <c r="Q611" s="19"/>
      <c r="R611" s="19"/>
      <c r="S611" s="19"/>
      <c r="T611" s="19"/>
      <c r="U611" s="19"/>
    </row>
    <row r="612">
      <c r="A612" s="13"/>
      <c r="B612" s="13"/>
      <c r="C612" s="14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9"/>
      <c r="O612" s="19"/>
      <c r="P612" s="19"/>
      <c r="Q612" s="19"/>
      <c r="R612" s="19"/>
      <c r="S612" s="19"/>
      <c r="T612" s="19"/>
      <c r="U612" s="19"/>
    </row>
    <row r="613">
      <c r="A613" s="13"/>
      <c r="B613" s="13"/>
      <c r="C613" s="14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9"/>
      <c r="O613" s="19"/>
      <c r="P613" s="19"/>
      <c r="Q613" s="19"/>
      <c r="R613" s="19"/>
      <c r="S613" s="19"/>
      <c r="T613" s="19"/>
      <c r="U613" s="19"/>
    </row>
    <row r="614">
      <c r="A614" s="13"/>
      <c r="B614" s="13"/>
      <c r="C614" s="14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9"/>
      <c r="O614" s="19"/>
      <c r="P614" s="19"/>
      <c r="Q614" s="19"/>
      <c r="R614" s="19"/>
      <c r="S614" s="19"/>
      <c r="T614" s="19"/>
      <c r="U614" s="19"/>
    </row>
    <row r="615">
      <c r="A615" s="13"/>
      <c r="B615" s="13"/>
      <c r="C615" s="14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9"/>
      <c r="O615" s="19"/>
      <c r="P615" s="19"/>
      <c r="Q615" s="19"/>
      <c r="R615" s="19"/>
      <c r="S615" s="19"/>
      <c r="T615" s="19"/>
      <c r="U615" s="19"/>
    </row>
    <row r="616">
      <c r="A616" s="13"/>
      <c r="B616" s="13"/>
      <c r="C616" s="14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9"/>
      <c r="O616" s="19"/>
      <c r="P616" s="19"/>
      <c r="Q616" s="19"/>
      <c r="R616" s="19"/>
      <c r="S616" s="19"/>
      <c r="T616" s="19"/>
      <c r="U616" s="19"/>
    </row>
    <row r="617">
      <c r="A617" s="13"/>
      <c r="B617" s="13"/>
      <c r="C617" s="14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9"/>
      <c r="O617" s="19"/>
      <c r="P617" s="19"/>
      <c r="Q617" s="19"/>
      <c r="R617" s="19"/>
      <c r="S617" s="19"/>
      <c r="T617" s="19"/>
      <c r="U617" s="19"/>
    </row>
    <row r="618">
      <c r="A618" s="13"/>
      <c r="B618" s="13"/>
      <c r="C618" s="14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9"/>
      <c r="O618" s="19"/>
      <c r="P618" s="19"/>
      <c r="Q618" s="19"/>
      <c r="R618" s="19"/>
      <c r="S618" s="19"/>
      <c r="T618" s="19"/>
      <c r="U618" s="19"/>
    </row>
    <row r="619">
      <c r="A619" s="13"/>
      <c r="B619" s="13"/>
      <c r="C619" s="14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9"/>
      <c r="O619" s="19"/>
      <c r="P619" s="19"/>
      <c r="Q619" s="19"/>
      <c r="R619" s="19"/>
      <c r="S619" s="19"/>
      <c r="T619" s="19"/>
      <c r="U619" s="19"/>
    </row>
    <row r="620">
      <c r="A620" s="13"/>
      <c r="B620" s="13"/>
      <c r="C620" s="14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9"/>
      <c r="O620" s="19"/>
      <c r="P620" s="19"/>
      <c r="Q620" s="19"/>
      <c r="R620" s="19"/>
      <c r="S620" s="19"/>
      <c r="T620" s="19"/>
      <c r="U620" s="19"/>
    </row>
    <row r="621">
      <c r="A621" s="13"/>
      <c r="B621" s="13"/>
      <c r="C621" s="14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9"/>
      <c r="O621" s="19"/>
      <c r="P621" s="19"/>
      <c r="Q621" s="19"/>
      <c r="R621" s="19"/>
      <c r="S621" s="19"/>
      <c r="T621" s="19"/>
      <c r="U621" s="19"/>
    </row>
    <row r="622">
      <c r="A622" s="13"/>
      <c r="B622" s="13"/>
      <c r="C622" s="14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9"/>
      <c r="O622" s="19"/>
      <c r="P622" s="19"/>
      <c r="Q622" s="19"/>
      <c r="R622" s="19"/>
      <c r="S622" s="19"/>
      <c r="T622" s="19"/>
      <c r="U622" s="19"/>
    </row>
    <row r="623">
      <c r="A623" s="13"/>
      <c r="B623" s="13"/>
      <c r="C623" s="14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9"/>
      <c r="O623" s="19"/>
      <c r="P623" s="19"/>
      <c r="Q623" s="19"/>
      <c r="R623" s="19"/>
      <c r="S623" s="19"/>
      <c r="T623" s="19"/>
      <c r="U623" s="19"/>
    </row>
    <row r="624">
      <c r="A624" s="13"/>
      <c r="B624" s="13"/>
      <c r="C624" s="14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9"/>
      <c r="O624" s="19"/>
      <c r="P624" s="19"/>
      <c r="Q624" s="19"/>
      <c r="R624" s="19"/>
      <c r="S624" s="19"/>
      <c r="T624" s="19"/>
      <c r="U624" s="19"/>
    </row>
    <row r="625">
      <c r="A625" s="13"/>
      <c r="B625" s="13"/>
      <c r="C625" s="14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9"/>
      <c r="O625" s="19"/>
      <c r="P625" s="19"/>
      <c r="Q625" s="19"/>
      <c r="R625" s="19"/>
      <c r="S625" s="19"/>
      <c r="T625" s="19"/>
      <c r="U625" s="19"/>
    </row>
    <row r="626">
      <c r="A626" s="13"/>
      <c r="B626" s="13"/>
      <c r="C626" s="14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9"/>
      <c r="O626" s="19"/>
      <c r="P626" s="19"/>
      <c r="Q626" s="19"/>
      <c r="R626" s="19"/>
      <c r="S626" s="19"/>
      <c r="T626" s="19"/>
      <c r="U626" s="19"/>
    </row>
    <row r="627">
      <c r="A627" s="13"/>
      <c r="B627" s="13"/>
      <c r="C627" s="14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9"/>
      <c r="O627" s="19"/>
      <c r="P627" s="19"/>
      <c r="Q627" s="19"/>
      <c r="R627" s="19"/>
      <c r="S627" s="19"/>
      <c r="T627" s="19"/>
      <c r="U627" s="19"/>
    </row>
    <row r="628">
      <c r="A628" s="13"/>
      <c r="B628" s="13"/>
      <c r="C628" s="14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9"/>
      <c r="O628" s="19"/>
      <c r="P628" s="19"/>
      <c r="Q628" s="19"/>
      <c r="R628" s="19"/>
      <c r="S628" s="19"/>
      <c r="T628" s="19"/>
      <c r="U628" s="19"/>
    </row>
    <row r="629">
      <c r="A629" s="13"/>
      <c r="B629" s="13"/>
      <c r="C629" s="14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9"/>
      <c r="O629" s="19"/>
      <c r="P629" s="19"/>
      <c r="Q629" s="19"/>
      <c r="R629" s="19"/>
      <c r="S629" s="19"/>
      <c r="T629" s="19"/>
      <c r="U629" s="19"/>
    </row>
    <row r="630">
      <c r="A630" s="13"/>
      <c r="B630" s="13"/>
      <c r="C630" s="14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9"/>
      <c r="O630" s="19"/>
      <c r="P630" s="19"/>
      <c r="Q630" s="19"/>
      <c r="R630" s="19"/>
      <c r="S630" s="19"/>
      <c r="T630" s="19"/>
      <c r="U630" s="19"/>
    </row>
    <row r="631">
      <c r="A631" s="13"/>
      <c r="B631" s="13"/>
      <c r="C631" s="14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9"/>
      <c r="O631" s="19"/>
      <c r="P631" s="19"/>
      <c r="Q631" s="19"/>
      <c r="R631" s="19"/>
      <c r="S631" s="19"/>
      <c r="T631" s="19"/>
      <c r="U631" s="19"/>
    </row>
    <row r="632">
      <c r="A632" s="13"/>
      <c r="B632" s="13"/>
      <c r="C632" s="14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9"/>
      <c r="O632" s="19"/>
      <c r="P632" s="19"/>
      <c r="Q632" s="19"/>
      <c r="R632" s="19"/>
      <c r="S632" s="19"/>
      <c r="T632" s="19"/>
      <c r="U632" s="19"/>
    </row>
    <row r="633">
      <c r="A633" s="13"/>
      <c r="B633" s="13"/>
      <c r="C633" s="14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9"/>
      <c r="O633" s="19"/>
      <c r="P633" s="19"/>
      <c r="Q633" s="19"/>
      <c r="R633" s="19"/>
      <c r="S633" s="19"/>
      <c r="T633" s="19"/>
      <c r="U633" s="19"/>
    </row>
    <row r="634">
      <c r="A634" s="13"/>
      <c r="B634" s="13"/>
      <c r="C634" s="14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9"/>
      <c r="O634" s="19"/>
      <c r="P634" s="19"/>
      <c r="Q634" s="19"/>
      <c r="R634" s="19"/>
      <c r="S634" s="19"/>
      <c r="T634" s="19"/>
      <c r="U634" s="19"/>
    </row>
    <row r="635">
      <c r="A635" s="13"/>
      <c r="B635" s="13"/>
      <c r="C635" s="14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9"/>
      <c r="O635" s="19"/>
      <c r="P635" s="19"/>
      <c r="Q635" s="19"/>
      <c r="R635" s="19"/>
      <c r="S635" s="19"/>
      <c r="T635" s="19"/>
      <c r="U635" s="19"/>
    </row>
    <row r="636">
      <c r="A636" s="13"/>
      <c r="B636" s="13"/>
      <c r="C636" s="14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9"/>
      <c r="O636" s="19"/>
      <c r="P636" s="19"/>
      <c r="Q636" s="19"/>
      <c r="R636" s="19"/>
      <c r="S636" s="19"/>
      <c r="T636" s="19"/>
      <c r="U636" s="19"/>
    </row>
    <row r="637">
      <c r="A637" s="13"/>
      <c r="B637" s="13"/>
      <c r="C637" s="14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9"/>
      <c r="O637" s="19"/>
      <c r="P637" s="19"/>
      <c r="Q637" s="19"/>
      <c r="R637" s="19"/>
      <c r="S637" s="19"/>
      <c r="T637" s="19"/>
      <c r="U637" s="19"/>
    </row>
    <row r="638">
      <c r="A638" s="13"/>
      <c r="B638" s="13"/>
      <c r="C638" s="14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9"/>
      <c r="O638" s="19"/>
      <c r="P638" s="19"/>
      <c r="Q638" s="19"/>
      <c r="R638" s="19"/>
      <c r="S638" s="19"/>
      <c r="T638" s="19"/>
      <c r="U638" s="19"/>
    </row>
    <row r="639">
      <c r="A639" s="13"/>
      <c r="B639" s="13"/>
      <c r="C639" s="14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9"/>
      <c r="O639" s="19"/>
      <c r="P639" s="19"/>
      <c r="Q639" s="19"/>
      <c r="R639" s="19"/>
      <c r="S639" s="19"/>
      <c r="T639" s="19"/>
      <c r="U639" s="19"/>
    </row>
    <row r="640">
      <c r="A640" s="13"/>
      <c r="B640" s="13"/>
      <c r="C640" s="14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9"/>
      <c r="O640" s="19"/>
      <c r="P640" s="19"/>
      <c r="Q640" s="19"/>
      <c r="R640" s="19"/>
      <c r="S640" s="19"/>
      <c r="T640" s="19"/>
      <c r="U640" s="19"/>
    </row>
    <row r="641">
      <c r="A641" s="13"/>
      <c r="B641" s="13"/>
      <c r="C641" s="14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9"/>
      <c r="O641" s="19"/>
      <c r="P641" s="19"/>
      <c r="Q641" s="19"/>
      <c r="R641" s="19"/>
      <c r="S641" s="19"/>
      <c r="T641" s="19"/>
      <c r="U641" s="19"/>
    </row>
    <row r="642">
      <c r="A642" s="13"/>
      <c r="B642" s="13"/>
      <c r="C642" s="14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9"/>
      <c r="O642" s="19"/>
      <c r="P642" s="19"/>
      <c r="Q642" s="19"/>
      <c r="R642" s="19"/>
      <c r="S642" s="19"/>
      <c r="T642" s="19"/>
      <c r="U642" s="19"/>
    </row>
    <row r="643">
      <c r="A643" s="13"/>
      <c r="B643" s="13"/>
      <c r="C643" s="14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9"/>
      <c r="O643" s="19"/>
      <c r="P643" s="19"/>
      <c r="Q643" s="19"/>
      <c r="R643" s="19"/>
      <c r="S643" s="19"/>
      <c r="T643" s="19"/>
      <c r="U643" s="19"/>
    </row>
    <row r="644">
      <c r="A644" s="13"/>
      <c r="B644" s="13"/>
      <c r="C644" s="14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9"/>
      <c r="O644" s="19"/>
      <c r="P644" s="19"/>
      <c r="Q644" s="19"/>
      <c r="R644" s="19"/>
      <c r="S644" s="19"/>
      <c r="T644" s="19"/>
      <c r="U644" s="19"/>
    </row>
    <row r="645">
      <c r="A645" s="13"/>
      <c r="B645" s="13"/>
      <c r="C645" s="14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9"/>
      <c r="O645" s="19"/>
      <c r="P645" s="19"/>
      <c r="Q645" s="19"/>
      <c r="R645" s="19"/>
      <c r="S645" s="19"/>
      <c r="T645" s="19"/>
      <c r="U645" s="19"/>
    </row>
    <row r="646">
      <c r="A646" s="13"/>
      <c r="B646" s="13"/>
      <c r="C646" s="14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9"/>
      <c r="O646" s="19"/>
      <c r="P646" s="19"/>
      <c r="Q646" s="19"/>
      <c r="R646" s="19"/>
      <c r="S646" s="19"/>
      <c r="T646" s="19"/>
      <c r="U646" s="19"/>
    </row>
    <row r="647">
      <c r="A647" s="13"/>
      <c r="B647" s="13"/>
      <c r="C647" s="14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9"/>
      <c r="O647" s="19"/>
      <c r="P647" s="19"/>
      <c r="Q647" s="19"/>
      <c r="R647" s="19"/>
      <c r="S647" s="19"/>
      <c r="T647" s="19"/>
      <c r="U647" s="19"/>
    </row>
    <row r="648">
      <c r="A648" s="13"/>
      <c r="B648" s="13"/>
      <c r="C648" s="14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9"/>
      <c r="O648" s="19"/>
      <c r="P648" s="19"/>
      <c r="Q648" s="19"/>
      <c r="R648" s="19"/>
      <c r="S648" s="19"/>
      <c r="T648" s="19"/>
      <c r="U648" s="19"/>
    </row>
    <row r="649">
      <c r="A649" s="13"/>
      <c r="B649" s="13"/>
      <c r="C649" s="14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9"/>
      <c r="O649" s="19"/>
      <c r="P649" s="19"/>
      <c r="Q649" s="19"/>
      <c r="R649" s="19"/>
      <c r="S649" s="19"/>
      <c r="T649" s="19"/>
      <c r="U649" s="19"/>
    </row>
    <row r="650">
      <c r="A650" s="13"/>
      <c r="B650" s="13"/>
      <c r="C650" s="14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9"/>
      <c r="O650" s="19"/>
      <c r="P650" s="19"/>
      <c r="Q650" s="19"/>
      <c r="R650" s="19"/>
      <c r="S650" s="19"/>
      <c r="T650" s="19"/>
      <c r="U650" s="19"/>
    </row>
    <row r="651">
      <c r="A651" s="13"/>
      <c r="B651" s="13"/>
      <c r="C651" s="14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9"/>
      <c r="O651" s="19"/>
      <c r="P651" s="19"/>
      <c r="Q651" s="19"/>
      <c r="R651" s="19"/>
      <c r="S651" s="19"/>
      <c r="T651" s="19"/>
      <c r="U651" s="19"/>
    </row>
    <row r="652">
      <c r="A652" s="13"/>
      <c r="B652" s="13"/>
      <c r="C652" s="14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9"/>
      <c r="O652" s="19"/>
      <c r="P652" s="19"/>
      <c r="Q652" s="19"/>
      <c r="R652" s="19"/>
      <c r="S652" s="19"/>
      <c r="T652" s="19"/>
      <c r="U652" s="19"/>
    </row>
    <row r="653">
      <c r="A653" s="13"/>
      <c r="B653" s="13"/>
      <c r="C653" s="14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9"/>
      <c r="O653" s="19"/>
      <c r="P653" s="19"/>
      <c r="Q653" s="19"/>
      <c r="R653" s="19"/>
      <c r="S653" s="19"/>
      <c r="T653" s="19"/>
      <c r="U653" s="19"/>
    </row>
    <row r="654">
      <c r="A654" s="13"/>
      <c r="B654" s="13"/>
      <c r="C654" s="14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9"/>
      <c r="O654" s="19"/>
      <c r="P654" s="19"/>
      <c r="Q654" s="19"/>
      <c r="R654" s="19"/>
      <c r="S654" s="19"/>
      <c r="T654" s="19"/>
      <c r="U654" s="19"/>
    </row>
    <row r="655">
      <c r="A655" s="13"/>
      <c r="B655" s="13"/>
      <c r="C655" s="14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9"/>
      <c r="O655" s="19"/>
      <c r="P655" s="19"/>
      <c r="Q655" s="19"/>
      <c r="R655" s="19"/>
      <c r="S655" s="19"/>
      <c r="T655" s="19"/>
      <c r="U655" s="19"/>
    </row>
    <row r="656">
      <c r="A656" s="13"/>
      <c r="B656" s="13"/>
      <c r="C656" s="14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9"/>
      <c r="O656" s="19"/>
      <c r="P656" s="19"/>
      <c r="Q656" s="19"/>
      <c r="R656" s="19"/>
      <c r="S656" s="19"/>
      <c r="T656" s="19"/>
      <c r="U656" s="19"/>
    </row>
    <row r="657">
      <c r="A657" s="13"/>
      <c r="B657" s="13"/>
      <c r="C657" s="14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9"/>
      <c r="O657" s="19"/>
      <c r="P657" s="19"/>
      <c r="Q657" s="19"/>
      <c r="R657" s="19"/>
      <c r="S657" s="19"/>
      <c r="T657" s="19"/>
      <c r="U657" s="19"/>
    </row>
    <row r="658">
      <c r="A658" s="13"/>
      <c r="B658" s="13"/>
      <c r="C658" s="14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9"/>
      <c r="O658" s="19"/>
      <c r="P658" s="19"/>
      <c r="Q658" s="19"/>
      <c r="R658" s="19"/>
      <c r="S658" s="19"/>
      <c r="T658" s="19"/>
      <c r="U658" s="19"/>
    </row>
    <row r="659">
      <c r="A659" s="13"/>
      <c r="B659" s="13"/>
      <c r="C659" s="14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9"/>
      <c r="O659" s="19"/>
      <c r="P659" s="19"/>
      <c r="Q659" s="19"/>
      <c r="R659" s="19"/>
      <c r="S659" s="19"/>
      <c r="T659" s="19"/>
      <c r="U659" s="19"/>
    </row>
    <row r="660">
      <c r="A660" s="13"/>
      <c r="B660" s="13"/>
      <c r="C660" s="14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9"/>
      <c r="O660" s="19"/>
      <c r="P660" s="19"/>
      <c r="Q660" s="19"/>
      <c r="R660" s="19"/>
      <c r="S660" s="19"/>
      <c r="T660" s="19"/>
      <c r="U660" s="19"/>
    </row>
    <row r="661">
      <c r="A661" s="13"/>
      <c r="B661" s="13"/>
      <c r="C661" s="14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9"/>
      <c r="O661" s="19"/>
      <c r="P661" s="19"/>
      <c r="Q661" s="19"/>
      <c r="R661" s="19"/>
      <c r="S661" s="19"/>
      <c r="T661" s="19"/>
      <c r="U661" s="19"/>
    </row>
    <row r="662">
      <c r="A662" s="13"/>
      <c r="B662" s="13"/>
      <c r="C662" s="14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9"/>
      <c r="O662" s="19"/>
      <c r="P662" s="19"/>
      <c r="Q662" s="19"/>
      <c r="R662" s="19"/>
      <c r="S662" s="19"/>
      <c r="T662" s="19"/>
      <c r="U662" s="19"/>
    </row>
    <row r="663">
      <c r="A663" s="13"/>
      <c r="B663" s="13"/>
      <c r="C663" s="14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9"/>
      <c r="O663" s="19"/>
      <c r="P663" s="19"/>
      <c r="Q663" s="19"/>
      <c r="R663" s="19"/>
      <c r="S663" s="19"/>
      <c r="T663" s="19"/>
      <c r="U663" s="19"/>
    </row>
    <row r="664">
      <c r="A664" s="13"/>
      <c r="B664" s="13"/>
      <c r="C664" s="14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9"/>
      <c r="O664" s="19"/>
      <c r="P664" s="19"/>
      <c r="Q664" s="19"/>
      <c r="R664" s="19"/>
      <c r="S664" s="19"/>
      <c r="T664" s="19"/>
      <c r="U664" s="19"/>
    </row>
    <row r="665">
      <c r="A665" s="13"/>
      <c r="B665" s="13"/>
      <c r="C665" s="14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9"/>
      <c r="O665" s="19"/>
      <c r="P665" s="19"/>
      <c r="Q665" s="19"/>
      <c r="R665" s="19"/>
      <c r="S665" s="19"/>
      <c r="T665" s="19"/>
      <c r="U665" s="19"/>
    </row>
    <row r="666">
      <c r="A666" s="13"/>
      <c r="B666" s="13"/>
      <c r="C666" s="14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9"/>
      <c r="O666" s="19"/>
      <c r="P666" s="19"/>
      <c r="Q666" s="19"/>
      <c r="R666" s="19"/>
      <c r="S666" s="19"/>
      <c r="T666" s="19"/>
      <c r="U666" s="19"/>
    </row>
    <row r="667">
      <c r="A667" s="13"/>
      <c r="B667" s="13"/>
      <c r="C667" s="14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9"/>
      <c r="O667" s="19"/>
      <c r="P667" s="19"/>
      <c r="Q667" s="19"/>
      <c r="R667" s="19"/>
      <c r="S667" s="19"/>
      <c r="T667" s="19"/>
      <c r="U667" s="19"/>
    </row>
    <row r="668">
      <c r="A668" s="13"/>
      <c r="B668" s="13"/>
      <c r="C668" s="14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9"/>
      <c r="O668" s="19"/>
      <c r="P668" s="19"/>
      <c r="Q668" s="19"/>
      <c r="R668" s="19"/>
      <c r="S668" s="19"/>
      <c r="T668" s="19"/>
      <c r="U668" s="19"/>
    </row>
    <row r="669">
      <c r="A669" s="13"/>
      <c r="B669" s="13"/>
      <c r="C669" s="14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9"/>
      <c r="O669" s="19"/>
      <c r="P669" s="19"/>
      <c r="Q669" s="19"/>
      <c r="R669" s="19"/>
      <c r="S669" s="19"/>
      <c r="T669" s="19"/>
      <c r="U669" s="19"/>
    </row>
    <row r="670">
      <c r="A670" s="13"/>
      <c r="B670" s="13"/>
      <c r="C670" s="14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9"/>
      <c r="O670" s="19"/>
      <c r="P670" s="19"/>
      <c r="Q670" s="19"/>
      <c r="R670" s="19"/>
      <c r="S670" s="19"/>
      <c r="T670" s="19"/>
      <c r="U670" s="19"/>
    </row>
    <row r="671">
      <c r="A671" s="13"/>
      <c r="B671" s="13"/>
      <c r="C671" s="14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9"/>
      <c r="O671" s="19"/>
      <c r="P671" s="19"/>
      <c r="Q671" s="19"/>
      <c r="R671" s="19"/>
      <c r="S671" s="19"/>
      <c r="T671" s="19"/>
      <c r="U671" s="19"/>
    </row>
    <row r="672">
      <c r="A672" s="13"/>
      <c r="B672" s="13"/>
      <c r="C672" s="14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9"/>
      <c r="O672" s="19"/>
      <c r="P672" s="19"/>
      <c r="Q672" s="19"/>
      <c r="R672" s="19"/>
      <c r="S672" s="19"/>
      <c r="T672" s="19"/>
      <c r="U672" s="19"/>
    </row>
    <row r="673">
      <c r="A673" s="13"/>
      <c r="B673" s="13"/>
      <c r="C673" s="14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9"/>
      <c r="O673" s="19"/>
      <c r="P673" s="19"/>
      <c r="Q673" s="19"/>
      <c r="R673" s="19"/>
      <c r="S673" s="19"/>
      <c r="T673" s="19"/>
      <c r="U673" s="19"/>
    </row>
    <row r="674">
      <c r="A674" s="13"/>
      <c r="B674" s="13"/>
      <c r="C674" s="14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9"/>
      <c r="O674" s="19"/>
      <c r="P674" s="19"/>
      <c r="Q674" s="19"/>
      <c r="R674" s="19"/>
      <c r="S674" s="19"/>
      <c r="T674" s="19"/>
      <c r="U674" s="19"/>
    </row>
    <row r="675">
      <c r="A675" s="13"/>
      <c r="B675" s="13"/>
      <c r="C675" s="14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9"/>
      <c r="O675" s="19"/>
      <c r="P675" s="19"/>
      <c r="Q675" s="19"/>
      <c r="R675" s="19"/>
      <c r="S675" s="19"/>
      <c r="T675" s="19"/>
      <c r="U675" s="19"/>
    </row>
    <row r="676">
      <c r="A676" s="13"/>
      <c r="B676" s="13"/>
      <c r="C676" s="14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9"/>
      <c r="O676" s="19"/>
      <c r="P676" s="19"/>
      <c r="Q676" s="19"/>
      <c r="R676" s="19"/>
      <c r="S676" s="19"/>
      <c r="T676" s="19"/>
      <c r="U676" s="19"/>
    </row>
    <row r="677">
      <c r="A677" s="13"/>
      <c r="B677" s="13"/>
      <c r="C677" s="14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9"/>
      <c r="O677" s="19"/>
      <c r="P677" s="19"/>
      <c r="Q677" s="19"/>
      <c r="R677" s="19"/>
      <c r="S677" s="19"/>
      <c r="T677" s="19"/>
      <c r="U677" s="19"/>
    </row>
    <row r="678">
      <c r="A678" s="13"/>
      <c r="B678" s="13"/>
      <c r="C678" s="14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9"/>
      <c r="O678" s="19"/>
      <c r="P678" s="19"/>
      <c r="Q678" s="19"/>
      <c r="R678" s="19"/>
      <c r="S678" s="19"/>
      <c r="T678" s="19"/>
      <c r="U678" s="19"/>
    </row>
    <row r="679">
      <c r="A679" s="13"/>
      <c r="B679" s="13"/>
      <c r="C679" s="14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9"/>
      <c r="O679" s="19"/>
      <c r="P679" s="19"/>
      <c r="Q679" s="19"/>
      <c r="R679" s="19"/>
      <c r="S679" s="19"/>
      <c r="T679" s="19"/>
      <c r="U679" s="19"/>
    </row>
    <row r="680">
      <c r="A680" s="13"/>
      <c r="B680" s="13"/>
      <c r="C680" s="14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9"/>
      <c r="O680" s="19"/>
      <c r="P680" s="19"/>
      <c r="Q680" s="19"/>
      <c r="R680" s="19"/>
      <c r="S680" s="19"/>
      <c r="T680" s="19"/>
      <c r="U680" s="19"/>
    </row>
    <row r="681">
      <c r="A681" s="13"/>
      <c r="B681" s="13"/>
      <c r="C681" s="14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9"/>
      <c r="O681" s="19"/>
      <c r="P681" s="19"/>
      <c r="Q681" s="19"/>
      <c r="R681" s="19"/>
      <c r="S681" s="19"/>
      <c r="T681" s="19"/>
      <c r="U681" s="19"/>
    </row>
    <row r="682">
      <c r="A682" s="13"/>
      <c r="B682" s="13"/>
      <c r="C682" s="14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9"/>
      <c r="O682" s="19"/>
      <c r="P682" s="19"/>
      <c r="Q682" s="19"/>
      <c r="R682" s="19"/>
      <c r="S682" s="19"/>
      <c r="T682" s="19"/>
      <c r="U682" s="19"/>
    </row>
    <row r="683">
      <c r="A683" s="13"/>
      <c r="B683" s="13"/>
      <c r="C683" s="14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9"/>
      <c r="O683" s="19"/>
      <c r="P683" s="19"/>
      <c r="Q683" s="19"/>
      <c r="R683" s="19"/>
      <c r="S683" s="19"/>
      <c r="T683" s="19"/>
      <c r="U683" s="19"/>
    </row>
    <row r="684">
      <c r="A684" s="13"/>
      <c r="B684" s="13"/>
      <c r="C684" s="14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9"/>
      <c r="O684" s="19"/>
      <c r="P684" s="19"/>
      <c r="Q684" s="19"/>
      <c r="R684" s="19"/>
      <c r="S684" s="19"/>
      <c r="T684" s="19"/>
      <c r="U684" s="19"/>
    </row>
    <row r="685">
      <c r="A685" s="13"/>
      <c r="B685" s="13"/>
      <c r="C685" s="14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9"/>
      <c r="O685" s="19"/>
      <c r="P685" s="19"/>
      <c r="Q685" s="19"/>
      <c r="R685" s="19"/>
      <c r="S685" s="19"/>
      <c r="T685" s="19"/>
      <c r="U685" s="19"/>
    </row>
    <row r="686">
      <c r="A686" s="13"/>
      <c r="B686" s="13"/>
      <c r="C686" s="14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9"/>
      <c r="O686" s="19"/>
      <c r="P686" s="19"/>
      <c r="Q686" s="19"/>
      <c r="R686" s="19"/>
      <c r="S686" s="19"/>
      <c r="T686" s="19"/>
      <c r="U686" s="19"/>
    </row>
    <row r="687">
      <c r="A687" s="13"/>
      <c r="B687" s="13"/>
      <c r="C687" s="14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9"/>
      <c r="O687" s="19"/>
      <c r="P687" s="19"/>
      <c r="Q687" s="19"/>
      <c r="R687" s="19"/>
      <c r="S687" s="19"/>
      <c r="T687" s="19"/>
      <c r="U687" s="19"/>
    </row>
    <row r="688">
      <c r="A688" s="13"/>
      <c r="B688" s="13"/>
      <c r="C688" s="14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9"/>
      <c r="O688" s="19"/>
      <c r="P688" s="19"/>
      <c r="Q688" s="19"/>
      <c r="R688" s="19"/>
      <c r="S688" s="19"/>
      <c r="T688" s="19"/>
      <c r="U688" s="19"/>
    </row>
    <row r="689">
      <c r="A689" s="13"/>
      <c r="B689" s="13"/>
      <c r="C689" s="14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9"/>
      <c r="O689" s="19"/>
      <c r="P689" s="19"/>
      <c r="Q689" s="19"/>
      <c r="R689" s="19"/>
      <c r="S689" s="19"/>
      <c r="T689" s="19"/>
      <c r="U689" s="19"/>
    </row>
    <row r="690">
      <c r="A690" s="13"/>
      <c r="B690" s="13"/>
      <c r="C690" s="14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9"/>
      <c r="O690" s="19"/>
      <c r="P690" s="19"/>
      <c r="Q690" s="19"/>
      <c r="R690" s="19"/>
      <c r="S690" s="19"/>
      <c r="T690" s="19"/>
      <c r="U690" s="19"/>
    </row>
    <row r="691">
      <c r="A691" s="13"/>
      <c r="B691" s="13"/>
      <c r="C691" s="14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9"/>
      <c r="O691" s="19"/>
      <c r="P691" s="19"/>
      <c r="Q691" s="19"/>
      <c r="R691" s="19"/>
      <c r="S691" s="19"/>
      <c r="T691" s="19"/>
      <c r="U691" s="19"/>
    </row>
    <row r="692">
      <c r="A692" s="13"/>
      <c r="B692" s="13"/>
      <c r="C692" s="14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9"/>
      <c r="O692" s="19"/>
      <c r="P692" s="19"/>
      <c r="Q692" s="19"/>
      <c r="R692" s="19"/>
      <c r="S692" s="19"/>
      <c r="T692" s="19"/>
      <c r="U692" s="19"/>
    </row>
    <row r="693">
      <c r="A693" s="13"/>
      <c r="B693" s="13"/>
      <c r="C693" s="14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9"/>
      <c r="O693" s="19"/>
      <c r="P693" s="19"/>
      <c r="Q693" s="19"/>
      <c r="R693" s="19"/>
      <c r="S693" s="19"/>
      <c r="T693" s="19"/>
      <c r="U693" s="19"/>
    </row>
    <row r="694">
      <c r="A694" s="13"/>
      <c r="B694" s="13"/>
      <c r="C694" s="14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9"/>
      <c r="O694" s="19"/>
      <c r="P694" s="19"/>
      <c r="Q694" s="19"/>
      <c r="R694" s="19"/>
      <c r="S694" s="19"/>
      <c r="T694" s="19"/>
      <c r="U694" s="19"/>
    </row>
    <row r="695">
      <c r="A695" s="13"/>
      <c r="B695" s="13"/>
      <c r="C695" s="14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9"/>
      <c r="O695" s="19"/>
      <c r="P695" s="19"/>
      <c r="Q695" s="19"/>
      <c r="R695" s="19"/>
      <c r="S695" s="19"/>
      <c r="T695" s="19"/>
      <c r="U695" s="19"/>
    </row>
    <row r="696">
      <c r="A696" s="13"/>
      <c r="B696" s="13"/>
      <c r="C696" s="14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9"/>
      <c r="O696" s="19"/>
      <c r="P696" s="19"/>
      <c r="Q696" s="19"/>
      <c r="R696" s="19"/>
      <c r="S696" s="19"/>
      <c r="T696" s="19"/>
      <c r="U696" s="19"/>
    </row>
    <row r="697">
      <c r="A697" s="13"/>
      <c r="B697" s="13"/>
      <c r="C697" s="14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9"/>
      <c r="O697" s="19"/>
      <c r="P697" s="19"/>
      <c r="Q697" s="19"/>
      <c r="R697" s="19"/>
      <c r="S697" s="19"/>
      <c r="T697" s="19"/>
      <c r="U697" s="19"/>
    </row>
    <row r="698">
      <c r="A698" s="13"/>
      <c r="B698" s="13"/>
      <c r="C698" s="14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9"/>
      <c r="O698" s="19"/>
      <c r="P698" s="19"/>
      <c r="Q698" s="19"/>
      <c r="R698" s="19"/>
      <c r="S698" s="19"/>
      <c r="T698" s="19"/>
      <c r="U698" s="19"/>
    </row>
    <row r="699">
      <c r="A699" s="13"/>
      <c r="B699" s="13"/>
      <c r="C699" s="14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9"/>
      <c r="O699" s="19"/>
      <c r="P699" s="19"/>
      <c r="Q699" s="19"/>
      <c r="R699" s="19"/>
      <c r="S699" s="19"/>
      <c r="T699" s="19"/>
      <c r="U699" s="19"/>
    </row>
    <row r="700">
      <c r="A700" s="13"/>
      <c r="B700" s="13"/>
      <c r="C700" s="14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9"/>
      <c r="O700" s="19"/>
      <c r="P700" s="19"/>
      <c r="Q700" s="19"/>
      <c r="R700" s="19"/>
      <c r="S700" s="19"/>
      <c r="T700" s="19"/>
      <c r="U700" s="19"/>
    </row>
    <row r="701">
      <c r="A701" s="13"/>
      <c r="B701" s="13"/>
      <c r="C701" s="14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9"/>
      <c r="O701" s="19"/>
      <c r="P701" s="19"/>
      <c r="Q701" s="19"/>
      <c r="R701" s="19"/>
      <c r="S701" s="19"/>
      <c r="T701" s="19"/>
      <c r="U701" s="19"/>
    </row>
    <row r="702">
      <c r="A702" s="13"/>
      <c r="B702" s="13"/>
      <c r="C702" s="14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9"/>
      <c r="O702" s="19"/>
      <c r="P702" s="19"/>
      <c r="Q702" s="19"/>
      <c r="R702" s="19"/>
      <c r="S702" s="19"/>
      <c r="T702" s="19"/>
      <c r="U702" s="19"/>
    </row>
    <row r="703">
      <c r="A703" s="13"/>
      <c r="B703" s="13"/>
      <c r="C703" s="14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9"/>
      <c r="O703" s="19"/>
      <c r="P703" s="19"/>
      <c r="Q703" s="19"/>
      <c r="R703" s="19"/>
      <c r="S703" s="19"/>
      <c r="T703" s="19"/>
      <c r="U703" s="19"/>
    </row>
    <row r="704">
      <c r="A704" s="13"/>
      <c r="B704" s="13"/>
      <c r="C704" s="14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9"/>
      <c r="O704" s="19"/>
      <c r="P704" s="19"/>
      <c r="Q704" s="19"/>
      <c r="R704" s="19"/>
      <c r="S704" s="19"/>
      <c r="T704" s="19"/>
      <c r="U704" s="19"/>
    </row>
    <row r="705">
      <c r="A705" s="13"/>
      <c r="B705" s="13"/>
      <c r="C705" s="14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9"/>
      <c r="O705" s="19"/>
      <c r="P705" s="19"/>
      <c r="Q705" s="19"/>
      <c r="R705" s="19"/>
      <c r="S705" s="19"/>
      <c r="T705" s="19"/>
      <c r="U705" s="19"/>
    </row>
    <row r="706">
      <c r="A706" s="13"/>
      <c r="B706" s="13"/>
      <c r="C706" s="14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9"/>
      <c r="O706" s="19"/>
      <c r="P706" s="19"/>
      <c r="Q706" s="19"/>
      <c r="R706" s="19"/>
      <c r="S706" s="19"/>
      <c r="T706" s="19"/>
      <c r="U706" s="19"/>
    </row>
    <row r="707">
      <c r="A707" s="13"/>
      <c r="B707" s="13"/>
      <c r="C707" s="14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9"/>
      <c r="O707" s="19"/>
      <c r="P707" s="19"/>
      <c r="Q707" s="19"/>
      <c r="R707" s="19"/>
      <c r="S707" s="19"/>
      <c r="T707" s="19"/>
      <c r="U707" s="19"/>
    </row>
    <row r="708">
      <c r="A708" s="13"/>
      <c r="B708" s="13"/>
      <c r="C708" s="14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9"/>
      <c r="O708" s="19"/>
      <c r="P708" s="19"/>
      <c r="Q708" s="19"/>
      <c r="R708" s="19"/>
      <c r="S708" s="19"/>
      <c r="T708" s="19"/>
      <c r="U708" s="19"/>
    </row>
    <row r="709">
      <c r="A709" s="13"/>
      <c r="B709" s="13"/>
      <c r="C709" s="14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9"/>
      <c r="O709" s="19"/>
      <c r="P709" s="19"/>
      <c r="Q709" s="19"/>
      <c r="R709" s="19"/>
      <c r="S709" s="19"/>
      <c r="T709" s="19"/>
      <c r="U709" s="19"/>
    </row>
    <row r="710">
      <c r="A710" s="13"/>
      <c r="B710" s="13"/>
      <c r="C710" s="14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9"/>
      <c r="O710" s="19"/>
      <c r="P710" s="19"/>
      <c r="Q710" s="19"/>
      <c r="R710" s="19"/>
      <c r="S710" s="19"/>
      <c r="T710" s="19"/>
      <c r="U710" s="19"/>
    </row>
    <row r="711">
      <c r="A711" s="13"/>
      <c r="B711" s="13"/>
      <c r="C711" s="14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9"/>
      <c r="O711" s="19"/>
      <c r="P711" s="19"/>
      <c r="Q711" s="19"/>
      <c r="R711" s="19"/>
      <c r="S711" s="19"/>
      <c r="T711" s="19"/>
      <c r="U711" s="19"/>
    </row>
    <row r="712">
      <c r="A712" s="13"/>
      <c r="B712" s="13"/>
      <c r="C712" s="14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9"/>
      <c r="O712" s="19"/>
      <c r="P712" s="19"/>
      <c r="Q712" s="19"/>
      <c r="R712" s="19"/>
      <c r="S712" s="19"/>
      <c r="T712" s="19"/>
      <c r="U712" s="19"/>
    </row>
    <row r="713">
      <c r="A713" s="13"/>
      <c r="B713" s="13"/>
      <c r="C713" s="14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9"/>
      <c r="O713" s="19"/>
      <c r="P713" s="19"/>
      <c r="Q713" s="19"/>
      <c r="R713" s="19"/>
      <c r="S713" s="19"/>
      <c r="T713" s="19"/>
      <c r="U713" s="19"/>
    </row>
    <row r="714">
      <c r="A714" s="13"/>
      <c r="B714" s="13"/>
      <c r="C714" s="14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9"/>
      <c r="O714" s="19"/>
      <c r="P714" s="19"/>
      <c r="Q714" s="19"/>
      <c r="R714" s="19"/>
      <c r="S714" s="19"/>
      <c r="T714" s="19"/>
      <c r="U714" s="19"/>
    </row>
    <row r="715">
      <c r="A715" s="13"/>
      <c r="B715" s="13"/>
      <c r="C715" s="14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9"/>
      <c r="O715" s="19"/>
      <c r="P715" s="19"/>
      <c r="Q715" s="19"/>
      <c r="R715" s="19"/>
      <c r="S715" s="19"/>
      <c r="T715" s="19"/>
      <c r="U715" s="19"/>
    </row>
    <row r="716">
      <c r="A716" s="13"/>
      <c r="B716" s="13"/>
      <c r="C716" s="14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9"/>
      <c r="O716" s="19"/>
      <c r="P716" s="19"/>
      <c r="Q716" s="19"/>
      <c r="R716" s="19"/>
      <c r="S716" s="19"/>
      <c r="T716" s="19"/>
      <c r="U716" s="19"/>
    </row>
    <row r="717">
      <c r="A717" s="13"/>
      <c r="B717" s="13"/>
      <c r="C717" s="14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9"/>
      <c r="O717" s="19"/>
      <c r="P717" s="19"/>
      <c r="Q717" s="19"/>
      <c r="R717" s="19"/>
      <c r="S717" s="19"/>
      <c r="T717" s="19"/>
      <c r="U717" s="19"/>
    </row>
    <row r="718">
      <c r="A718" s="13"/>
      <c r="B718" s="13"/>
      <c r="C718" s="14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9"/>
      <c r="O718" s="19"/>
      <c r="P718" s="19"/>
      <c r="Q718" s="19"/>
      <c r="R718" s="19"/>
      <c r="S718" s="19"/>
      <c r="T718" s="19"/>
      <c r="U718" s="19"/>
    </row>
    <row r="719">
      <c r="A719" s="13"/>
      <c r="B719" s="13"/>
      <c r="C719" s="14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9"/>
      <c r="O719" s="19"/>
      <c r="P719" s="19"/>
      <c r="Q719" s="19"/>
      <c r="R719" s="19"/>
      <c r="S719" s="19"/>
      <c r="T719" s="19"/>
      <c r="U719" s="19"/>
    </row>
    <row r="720">
      <c r="A720" s="13"/>
      <c r="B720" s="13"/>
      <c r="C720" s="14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9"/>
      <c r="O720" s="19"/>
      <c r="P720" s="19"/>
      <c r="Q720" s="19"/>
      <c r="R720" s="19"/>
      <c r="S720" s="19"/>
      <c r="T720" s="19"/>
      <c r="U720" s="19"/>
    </row>
    <row r="721">
      <c r="A721" s="13"/>
      <c r="B721" s="13"/>
      <c r="C721" s="14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9"/>
      <c r="O721" s="19"/>
      <c r="P721" s="19"/>
      <c r="Q721" s="19"/>
      <c r="R721" s="19"/>
      <c r="S721" s="19"/>
      <c r="T721" s="19"/>
      <c r="U721" s="19"/>
    </row>
    <row r="722">
      <c r="A722" s="13"/>
      <c r="B722" s="13"/>
      <c r="C722" s="14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9"/>
      <c r="O722" s="19"/>
      <c r="P722" s="19"/>
      <c r="Q722" s="19"/>
      <c r="R722" s="19"/>
      <c r="S722" s="19"/>
      <c r="T722" s="19"/>
      <c r="U722" s="19"/>
    </row>
    <row r="723">
      <c r="A723" s="13"/>
      <c r="B723" s="13"/>
      <c r="C723" s="14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9"/>
      <c r="O723" s="19"/>
      <c r="P723" s="19"/>
      <c r="Q723" s="19"/>
      <c r="R723" s="19"/>
      <c r="S723" s="19"/>
      <c r="T723" s="19"/>
      <c r="U723" s="19"/>
    </row>
    <row r="724">
      <c r="A724" s="13"/>
      <c r="B724" s="13"/>
      <c r="C724" s="14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9"/>
      <c r="O724" s="19"/>
      <c r="P724" s="19"/>
      <c r="Q724" s="19"/>
      <c r="R724" s="19"/>
      <c r="S724" s="19"/>
      <c r="T724" s="19"/>
      <c r="U724" s="19"/>
    </row>
    <row r="725">
      <c r="A725" s="13"/>
      <c r="B725" s="13"/>
      <c r="C725" s="14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9"/>
      <c r="O725" s="19"/>
      <c r="P725" s="19"/>
      <c r="Q725" s="19"/>
      <c r="R725" s="19"/>
      <c r="S725" s="19"/>
      <c r="T725" s="19"/>
      <c r="U725" s="19"/>
    </row>
    <row r="726">
      <c r="A726" s="13"/>
      <c r="B726" s="13"/>
      <c r="C726" s="14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9"/>
      <c r="O726" s="19"/>
      <c r="P726" s="19"/>
      <c r="Q726" s="19"/>
      <c r="R726" s="19"/>
      <c r="S726" s="19"/>
      <c r="T726" s="19"/>
      <c r="U726" s="19"/>
    </row>
    <row r="727">
      <c r="A727" s="13"/>
      <c r="B727" s="13"/>
      <c r="C727" s="14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9"/>
      <c r="O727" s="19"/>
      <c r="P727" s="19"/>
      <c r="Q727" s="19"/>
      <c r="R727" s="19"/>
      <c r="S727" s="19"/>
      <c r="T727" s="19"/>
      <c r="U727" s="19"/>
    </row>
    <row r="728">
      <c r="A728" s="13"/>
      <c r="B728" s="13"/>
      <c r="C728" s="14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9"/>
      <c r="O728" s="19"/>
      <c r="P728" s="19"/>
      <c r="Q728" s="19"/>
      <c r="R728" s="19"/>
      <c r="S728" s="19"/>
      <c r="T728" s="19"/>
      <c r="U728" s="19"/>
    </row>
    <row r="729">
      <c r="A729" s="13"/>
      <c r="B729" s="13"/>
      <c r="C729" s="14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9"/>
      <c r="O729" s="19"/>
      <c r="P729" s="19"/>
      <c r="Q729" s="19"/>
      <c r="R729" s="19"/>
      <c r="S729" s="19"/>
      <c r="T729" s="19"/>
      <c r="U729" s="19"/>
    </row>
    <row r="730">
      <c r="A730" s="13"/>
      <c r="B730" s="13"/>
      <c r="C730" s="14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9"/>
      <c r="O730" s="19"/>
      <c r="P730" s="19"/>
      <c r="Q730" s="19"/>
      <c r="R730" s="19"/>
      <c r="S730" s="19"/>
      <c r="T730" s="19"/>
      <c r="U730" s="19"/>
    </row>
    <row r="731">
      <c r="A731" s="13"/>
      <c r="B731" s="13"/>
      <c r="C731" s="14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9"/>
      <c r="O731" s="19"/>
      <c r="P731" s="19"/>
      <c r="Q731" s="19"/>
      <c r="R731" s="19"/>
      <c r="S731" s="19"/>
      <c r="T731" s="19"/>
      <c r="U731" s="19"/>
    </row>
    <row r="732">
      <c r="A732" s="13"/>
      <c r="B732" s="13"/>
      <c r="C732" s="14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9"/>
      <c r="O732" s="19"/>
      <c r="P732" s="19"/>
      <c r="Q732" s="19"/>
      <c r="R732" s="19"/>
      <c r="S732" s="19"/>
      <c r="T732" s="19"/>
      <c r="U732" s="19"/>
    </row>
    <row r="733">
      <c r="A733" s="13"/>
      <c r="B733" s="13"/>
      <c r="C733" s="14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9"/>
      <c r="O733" s="19"/>
      <c r="P733" s="19"/>
      <c r="Q733" s="19"/>
      <c r="R733" s="19"/>
      <c r="S733" s="19"/>
      <c r="T733" s="19"/>
      <c r="U733" s="19"/>
    </row>
    <row r="734">
      <c r="A734" s="13"/>
      <c r="B734" s="13"/>
      <c r="C734" s="14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9"/>
      <c r="O734" s="19"/>
      <c r="P734" s="19"/>
      <c r="Q734" s="19"/>
      <c r="R734" s="19"/>
      <c r="S734" s="19"/>
      <c r="T734" s="19"/>
      <c r="U734" s="19"/>
    </row>
    <row r="735">
      <c r="A735" s="13"/>
      <c r="B735" s="13"/>
      <c r="C735" s="14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9"/>
      <c r="O735" s="19"/>
      <c r="P735" s="19"/>
      <c r="Q735" s="19"/>
      <c r="R735" s="19"/>
      <c r="S735" s="19"/>
      <c r="T735" s="19"/>
      <c r="U735" s="19"/>
    </row>
    <row r="736">
      <c r="A736" s="13"/>
      <c r="B736" s="13"/>
      <c r="C736" s="14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9"/>
      <c r="O736" s="19"/>
      <c r="P736" s="19"/>
      <c r="Q736" s="19"/>
      <c r="R736" s="19"/>
      <c r="S736" s="19"/>
      <c r="T736" s="19"/>
      <c r="U736" s="19"/>
    </row>
    <row r="737">
      <c r="A737" s="13"/>
      <c r="B737" s="13"/>
      <c r="C737" s="14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9"/>
      <c r="O737" s="19"/>
      <c r="P737" s="19"/>
      <c r="Q737" s="19"/>
      <c r="R737" s="19"/>
      <c r="S737" s="19"/>
      <c r="T737" s="19"/>
      <c r="U737" s="19"/>
    </row>
    <row r="738">
      <c r="A738" s="13"/>
      <c r="B738" s="13"/>
      <c r="C738" s="14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9"/>
      <c r="O738" s="19"/>
      <c r="P738" s="19"/>
      <c r="Q738" s="19"/>
      <c r="R738" s="19"/>
      <c r="S738" s="19"/>
      <c r="T738" s="19"/>
      <c r="U738" s="19"/>
    </row>
    <row r="739">
      <c r="A739" s="13"/>
      <c r="B739" s="13"/>
      <c r="C739" s="14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9"/>
      <c r="O739" s="19"/>
      <c r="P739" s="19"/>
      <c r="Q739" s="19"/>
      <c r="R739" s="19"/>
      <c r="S739" s="19"/>
      <c r="T739" s="19"/>
      <c r="U739" s="19"/>
    </row>
    <row r="740">
      <c r="A740" s="13"/>
      <c r="B740" s="13"/>
      <c r="C740" s="14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9"/>
      <c r="O740" s="19"/>
      <c r="P740" s="19"/>
      <c r="Q740" s="19"/>
      <c r="R740" s="19"/>
      <c r="S740" s="19"/>
      <c r="T740" s="19"/>
      <c r="U740" s="19"/>
    </row>
    <row r="741">
      <c r="A741" s="13"/>
      <c r="B741" s="13"/>
      <c r="C741" s="14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9"/>
      <c r="O741" s="19"/>
      <c r="P741" s="19"/>
      <c r="Q741" s="19"/>
      <c r="R741" s="19"/>
      <c r="S741" s="19"/>
      <c r="T741" s="19"/>
      <c r="U741" s="19"/>
    </row>
    <row r="742">
      <c r="A742" s="13"/>
      <c r="B742" s="13"/>
      <c r="C742" s="14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9"/>
      <c r="O742" s="19"/>
      <c r="P742" s="19"/>
      <c r="Q742" s="19"/>
      <c r="R742" s="19"/>
      <c r="S742" s="19"/>
      <c r="T742" s="19"/>
      <c r="U742" s="19"/>
    </row>
    <row r="743">
      <c r="A743" s="13"/>
      <c r="B743" s="13"/>
      <c r="C743" s="14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9"/>
      <c r="O743" s="19"/>
      <c r="P743" s="19"/>
      <c r="Q743" s="19"/>
      <c r="R743" s="19"/>
      <c r="S743" s="19"/>
      <c r="T743" s="19"/>
      <c r="U743" s="19"/>
    </row>
    <row r="744">
      <c r="A744" s="13"/>
      <c r="B744" s="13"/>
      <c r="C744" s="14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9"/>
      <c r="O744" s="19"/>
      <c r="P744" s="19"/>
      <c r="Q744" s="19"/>
      <c r="R744" s="19"/>
      <c r="S744" s="19"/>
      <c r="T744" s="19"/>
      <c r="U744" s="19"/>
    </row>
    <row r="745">
      <c r="A745" s="13"/>
      <c r="B745" s="13"/>
      <c r="C745" s="14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9"/>
      <c r="O745" s="19"/>
      <c r="P745" s="19"/>
      <c r="Q745" s="19"/>
      <c r="R745" s="19"/>
      <c r="S745" s="19"/>
      <c r="T745" s="19"/>
      <c r="U745" s="19"/>
    </row>
    <row r="746">
      <c r="A746" s="13"/>
      <c r="B746" s="13"/>
      <c r="C746" s="14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9"/>
      <c r="O746" s="19"/>
      <c r="P746" s="19"/>
      <c r="Q746" s="19"/>
      <c r="R746" s="19"/>
      <c r="S746" s="19"/>
      <c r="T746" s="19"/>
      <c r="U746" s="19"/>
    </row>
    <row r="747">
      <c r="A747" s="13"/>
      <c r="B747" s="13"/>
      <c r="C747" s="14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9"/>
      <c r="O747" s="19"/>
      <c r="P747" s="19"/>
      <c r="Q747" s="19"/>
      <c r="R747" s="19"/>
      <c r="S747" s="19"/>
      <c r="T747" s="19"/>
      <c r="U747" s="19"/>
    </row>
    <row r="748">
      <c r="A748" s="13"/>
      <c r="B748" s="13"/>
      <c r="C748" s="14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9"/>
      <c r="O748" s="19"/>
      <c r="P748" s="19"/>
      <c r="Q748" s="19"/>
      <c r="R748" s="19"/>
      <c r="S748" s="19"/>
      <c r="T748" s="19"/>
      <c r="U748" s="19"/>
    </row>
    <row r="749">
      <c r="A749" s="13"/>
      <c r="B749" s="13"/>
      <c r="C749" s="14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9"/>
      <c r="O749" s="19"/>
      <c r="P749" s="19"/>
      <c r="Q749" s="19"/>
      <c r="R749" s="19"/>
      <c r="S749" s="19"/>
      <c r="T749" s="19"/>
      <c r="U749" s="19"/>
    </row>
    <row r="750">
      <c r="A750" s="13"/>
      <c r="B750" s="13"/>
      <c r="C750" s="14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9"/>
      <c r="O750" s="19"/>
      <c r="P750" s="19"/>
      <c r="Q750" s="19"/>
      <c r="R750" s="19"/>
      <c r="S750" s="19"/>
      <c r="T750" s="19"/>
      <c r="U750" s="19"/>
    </row>
    <row r="751">
      <c r="A751" s="13"/>
      <c r="B751" s="13"/>
      <c r="C751" s="14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9"/>
      <c r="O751" s="19"/>
      <c r="P751" s="19"/>
      <c r="Q751" s="19"/>
      <c r="R751" s="19"/>
      <c r="S751" s="19"/>
      <c r="T751" s="19"/>
      <c r="U751" s="19"/>
    </row>
    <row r="752">
      <c r="A752" s="13"/>
      <c r="B752" s="13"/>
      <c r="C752" s="14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9"/>
      <c r="O752" s="19"/>
      <c r="P752" s="19"/>
      <c r="Q752" s="19"/>
      <c r="R752" s="19"/>
      <c r="S752" s="19"/>
      <c r="T752" s="19"/>
      <c r="U752" s="19"/>
    </row>
    <row r="753">
      <c r="A753" s="13"/>
      <c r="B753" s="13"/>
      <c r="C753" s="14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9"/>
      <c r="O753" s="19"/>
      <c r="P753" s="19"/>
      <c r="Q753" s="19"/>
      <c r="R753" s="19"/>
      <c r="S753" s="19"/>
      <c r="T753" s="19"/>
      <c r="U753" s="19"/>
    </row>
    <row r="754">
      <c r="A754" s="13"/>
      <c r="B754" s="13"/>
      <c r="C754" s="14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9"/>
      <c r="O754" s="19"/>
      <c r="P754" s="19"/>
      <c r="Q754" s="19"/>
      <c r="R754" s="19"/>
      <c r="S754" s="19"/>
      <c r="T754" s="19"/>
      <c r="U754" s="19"/>
    </row>
    <row r="755">
      <c r="A755" s="13"/>
      <c r="B755" s="13"/>
      <c r="C755" s="14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9"/>
      <c r="O755" s="19"/>
      <c r="P755" s="19"/>
      <c r="Q755" s="19"/>
      <c r="R755" s="19"/>
      <c r="S755" s="19"/>
      <c r="T755" s="19"/>
      <c r="U755" s="19"/>
    </row>
    <row r="756">
      <c r="A756" s="13"/>
      <c r="B756" s="13"/>
      <c r="C756" s="14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9"/>
      <c r="O756" s="19"/>
      <c r="P756" s="19"/>
      <c r="Q756" s="19"/>
      <c r="R756" s="19"/>
      <c r="S756" s="19"/>
      <c r="T756" s="19"/>
      <c r="U756" s="19"/>
    </row>
    <row r="757">
      <c r="A757" s="13"/>
      <c r="B757" s="13"/>
      <c r="C757" s="14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9"/>
      <c r="O757" s="19"/>
      <c r="P757" s="19"/>
      <c r="Q757" s="19"/>
      <c r="R757" s="19"/>
      <c r="S757" s="19"/>
      <c r="T757" s="19"/>
      <c r="U757" s="19"/>
    </row>
    <row r="758">
      <c r="A758" s="13"/>
      <c r="B758" s="13"/>
      <c r="C758" s="14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9"/>
      <c r="O758" s="19"/>
      <c r="P758" s="19"/>
      <c r="Q758" s="19"/>
      <c r="R758" s="19"/>
      <c r="S758" s="19"/>
      <c r="T758" s="19"/>
      <c r="U758" s="19"/>
    </row>
    <row r="759">
      <c r="A759" s="13"/>
      <c r="B759" s="13"/>
      <c r="C759" s="14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9"/>
      <c r="O759" s="19"/>
      <c r="P759" s="19"/>
      <c r="Q759" s="19"/>
      <c r="R759" s="19"/>
      <c r="S759" s="19"/>
      <c r="T759" s="19"/>
      <c r="U759" s="19"/>
    </row>
    <row r="760">
      <c r="A760" s="13"/>
      <c r="B760" s="13"/>
      <c r="C760" s="14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9"/>
      <c r="O760" s="19"/>
      <c r="P760" s="19"/>
      <c r="Q760" s="19"/>
      <c r="R760" s="19"/>
      <c r="S760" s="19"/>
      <c r="T760" s="19"/>
      <c r="U760" s="19"/>
    </row>
    <row r="761">
      <c r="A761" s="13"/>
      <c r="B761" s="13"/>
      <c r="C761" s="14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9"/>
      <c r="O761" s="19"/>
      <c r="P761" s="19"/>
      <c r="Q761" s="19"/>
      <c r="R761" s="19"/>
      <c r="S761" s="19"/>
      <c r="T761" s="19"/>
      <c r="U761" s="19"/>
    </row>
    <row r="762">
      <c r="A762" s="13"/>
      <c r="B762" s="13"/>
      <c r="C762" s="14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9"/>
      <c r="O762" s="19"/>
      <c r="P762" s="19"/>
      <c r="Q762" s="19"/>
      <c r="R762" s="19"/>
      <c r="S762" s="19"/>
      <c r="T762" s="19"/>
      <c r="U762" s="19"/>
    </row>
    <row r="763">
      <c r="A763" s="13"/>
      <c r="B763" s="13"/>
      <c r="C763" s="14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9"/>
      <c r="O763" s="19"/>
      <c r="P763" s="19"/>
      <c r="Q763" s="19"/>
      <c r="R763" s="19"/>
      <c r="S763" s="19"/>
      <c r="T763" s="19"/>
      <c r="U763" s="19"/>
    </row>
    <row r="764">
      <c r="A764" s="13"/>
      <c r="B764" s="13"/>
      <c r="C764" s="14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9"/>
      <c r="O764" s="19"/>
      <c r="P764" s="19"/>
      <c r="Q764" s="19"/>
      <c r="R764" s="19"/>
      <c r="S764" s="19"/>
      <c r="T764" s="19"/>
      <c r="U764" s="19"/>
    </row>
    <row r="765">
      <c r="A765" s="13"/>
      <c r="B765" s="13"/>
      <c r="C765" s="14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9"/>
      <c r="O765" s="19"/>
      <c r="P765" s="19"/>
      <c r="Q765" s="19"/>
      <c r="R765" s="19"/>
      <c r="S765" s="19"/>
      <c r="T765" s="19"/>
      <c r="U765" s="19"/>
    </row>
    <row r="766">
      <c r="A766" s="13"/>
      <c r="B766" s="13"/>
      <c r="C766" s="14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9"/>
      <c r="O766" s="19"/>
      <c r="P766" s="19"/>
      <c r="Q766" s="19"/>
      <c r="R766" s="19"/>
      <c r="S766" s="19"/>
      <c r="T766" s="19"/>
      <c r="U766" s="19"/>
    </row>
    <row r="767">
      <c r="A767" s="13"/>
      <c r="B767" s="13"/>
      <c r="C767" s="14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9"/>
      <c r="O767" s="19"/>
      <c r="P767" s="19"/>
      <c r="Q767" s="19"/>
      <c r="R767" s="19"/>
      <c r="S767" s="19"/>
      <c r="T767" s="19"/>
      <c r="U767" s="19"/>
    </row>
    <row r="768">
      <c r="A768" s="13"/>
      <c r="B768" s="13"/>
      <c r="C768" s="14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9"/>
      <c r="O768" s="19"/>
      <c r="P768" s="19"/>
      <c r="Q768" s="19"/>
      <c r="R768" s="19"/>
      <c r="S768" s="19"/>
      <c r="T768" s="19"/>
      <c r="U768" s="19"/>
    </row>
    <row r="769">
      <c r="A769" s="13"/>
      <c r="B769" s="13"/>
      <c r="C769" s="14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9"/>
      <c r="O769" s="19"/>
      <c r="P769" s="19"/>
      <c r="Q769" s="19"/>
      <c r="R769" s="19"/>
      <c r="S769" s="19"/>
      <c r="T769" s="19"/>
      <c r="U769" s="19"/>
    </row>
    <row r="770">
      <c r="A770" s="13"/>
      <c r="B770" s="13"/>
      <c r="C770" s="14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9"/>
      <c r="O770" s="19"/>
      <c r="P770" s="19"/>
      <c r="Q770" s="19"/>
      <c r="R770" s="19"/>
      <c r="S770" s="19"/>
      <c r="T770" s="19"/>
      <c r="U770" s="19"/>
    </row>
    <row r="771">
      <c r="A771" s="13"/>
      <c r="B771" s="13"/>
      <c r="C771" s="14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9"/>
      <c r="O771" s="19"/>
      <c r="P771" s="19"/>
      <c r="Q771" s="19"/>
      <c r="R771" s="19"/>
      <c r="S771" s="19"/>
      <c r="T771" s="19"/>
      <c r="U771" s="19"/>
    </row>
    <row r="772">
      <c r="A772" s="13"/>
      <c r="B772" s="13"/>
      <c r="C772" s="14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9"/>
      <c r="O772" s="19"/>
      <c r="P772" s="19"/>
      <c r="Q772" s="19"/>
      <c r="R772" s="19"/>
      <c r="S772" s="19"/>
      <c r="T772" s="19"/>
      <c r="U772" s="19"/>
    </row>
    <row r="773">
      <c r="A773" s="13"/>
      <c r="B773" s="13"/>
      <c r="C773" s="14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9"/>
      <c r="O773" s="19"/>
      <c r="P773" s="19"/>
      <c r="Q773" s="19"/>
      <c r="R773" s="19"/>
      <c r="S773" s="19"/>
      <c r="T773" s="19"/>
      <c r="U773" s="19"/>
    </row>
    <row r="774">
      <c r="A774" s="13"/>
      <c r="B774" s="13"/>
      <c r="C774" s="14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9"/>
      <c r="O774" s="19"/>
      <c r="P774" s="19"/>
      <c r="Q774" s="19"/>
      <c r="R774" s="19"/>
      <c r="S774" s="19"/>
      <c r="T774" s="19"/>
      <c r="U774" s="19"/>
    </row>
    <row r="775">
      <c r="A775" s="13"/>
      <c r="B775" s="13"/>
      <c r="C775" s="14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9"/>
      <c r="O775" s="19"/>
      <c r="P775" s="19"/>
      <c r="Q775" s="19"/>
      <c r="R775" s="19"/>
      <c r="S775" s="19"/>
      <c r="T775" s="19"/>
      <c r="U775" s="19"/>
    </row>
    <row r="776">
      <c r="A776" s="13"/>
      <c r="B776" s="13"/>
      <c r="C776" s="14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9"/>
      <c r="O776" s="19"/>
      <c r="P776" s="19"/>
      <c r="Q776" s="19"/>
      <c r="R776" s="19"/>
      <c r="S776" s="19"/>
      <c r="T776" s="19"/>
      <c r="U776" s="19"/>
    </row>
    <row r="777">
      <c r="A777" s="13"/>
      <c r="B777" s="13"/>
      <c r="C777" s="14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9"/>
      <c r="O777" s="19"/>
      <c r="P777" s="19"/>
      <c r="Q777" s="19"/>
      <c r="R777" s="19"/>
      <c r="S777" s="19"/>
      <c r="T777" s="19"/>
      <c r="U777" s="19"/>
    </row>
    <row r="778">
      <c r="A778" s="13"/>
      <c r="B778" s="13"/>
      <c r="C778" s="14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9"/>
      <c r="O778" s="19"/>
      <c r="P778" s="19"/>
      <c r="Q778" s="19"/>
      <c r="R778" s="19"/>
      <c r="S778" s="19"/>
      <c r="T778" s="19"/>
      <c r="U778" s="19"/>
    </row>
    <row r="779">
      <c r="A779" s="13"/>
      <c r="B779" s="13"/>
      <c r="C779" s="14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9"/>
      <c r="O779" s="19"/>
      <c r="P779" s="19"/>
      <c r="Q779" s="19"/>
      <c r="R779" s="19"/>
      <c r="S779" s="19"/>
      <c r="T779" s="19"/>
      <c r="U779" s="19"/>
    </row>
    <row r="780">
      <c r="A780" s="13"/>
      <c r="B780" s="13"/>
      <c r="C780" s="14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9"/>
      <c r="O780" s="19"/>
      <c r="P780" s="19"/>
      <c r="Q780" s="19"/>
      <c r="R780" s="19"/>
      <c r="S780" s="19"/>
      <c r="T780" s="19"/>
      <c r="U780" s="19"/>
    </row>
    <row r="781">
      <c r="A781" s="13"/>
      <c r="B781" s="13"/>
      <c r="C781" s="14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9"/>
      <c r="O781" s="19"/>
      <c r="P781" s="19"/>
      <c r="Q781" s="19"/>
      <c r="R781" s="19"/>
      <c r="S781" s="19"/>
      <c r="T781" s="19"/>
      <c r="U781" s="19"/>
    </row>
    <row r="782">
      <c r="A782" s="13"/>
      <c r="B782" s="13"/>
      <c r="C782" s="14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9"/>
      <c r="O782" s="19"/>
      <c r="P782" s="19"/>
      <c r="Q782" s="19"/>
      <c r="R782" s="19"/>
      <c r="S782" s="19"/>
      <c r="T782" s="19"/>
      <c r="U782" s="19"/>
    </row>
    <row r="783">
      <c r="A783" s="13"/>
      <c r="B783" s="13"/>
      <c r="C783" s="14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9"/>
      <c r="O783" s="19"/>
      <c r="P783" s="19"/>
      <c r="Q783" s="19"/>
      <c r="R783" s="19"/>
      <c r="S783" s="19"/>
      <c r="T783" s="19"/>
      <c r="U783" s="19"/>
    </row>
    <row r="784">
      <c r="A784" s="13"/>
      <c r="B784" s="13"/>
      <c r="C784" s="14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9"/>
      <c r="O784" s="19"/>
      <c r="P784" s="19"/>
      <c r="Q784" s="19"/>
      <c r="R784" s="19"/>
      <c r="S784" s="19"/>
      <c r="T784" s="19"/>
      <c r="U784" s="19"/>
    </row>
    <row r="785">
      <c r="A785" s="13"/>
      <c r="B785" s="13"/>
      <c r="C785" s="14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9"/>
      <c r="O785" s="19"/>
      <c r="P785" s="19"/>
      <c r="Q785" s="19"/>
      <c r="R785" s="19"/>
      <c r="S785" s="19"/>
      <c r="T785" s="19"/>
      <c r="U785" s="19"/>
    </row>
    <row r="786">
      <c r="A786" s="13"/>
      <c r="B786" s="13"/>
      <c r="C786" s="14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9"/>
      <c r="O786" s="19"/>
      <c r="P786" s="19"/>
      <c r="Q786" s="19"/>
      <c r="R786" s="19"/>
      <c r="S786" s="19"/>
      <c r="T786" s="19"/>
      <c r="U786" s="19"/>
    </row>
    <row r="787">
      <c r="A787" s="13"/>
      <c r="B787" s="13"/>
      <c r="C787" s="14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9"/>
      <c r="O787" s="19"/>
      <c r="P787" s="19"/>
      <c r="Q787" s="19"/>
      <c r="R787" s="19"/>
      <c r="S787" s="19"/>
      <c r="T787" s="19"/>
      <c r="U787" s="19"/>
    </row>
    <row r="788">
      <c r="A788" s="13"/>
      <c r="B788" s="13"/>
      <c r="C788" s="14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9"/>
      <c r="O788" s="19"/>
      <c r="P788" s="19"/>
      <c r="Q788" s="19"/>
      <c r="R788" s="19"/>
      <c r="S788" s="19"/>
      <c r="T788" s="19"/>
      <c r="U788" s="19"/>
    </row>
    <row r="789">
      <c r="A789" s="13"/>
      <c r="B789" s="13"/>
      <c r="C789" s="14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9"/>
      <c r="O789" s="19"/>
      <c r="P789" s="19"/>
      <c r="Q789" s="19"/>
      <c r="R789" s="19"/>
      <c r="S789" s="19"/>
      <c r="T789" s="19"/>
      <c r="U789" s="19"/>
    </row>
    <row r="790">
      <c r="A790" s="13"/>
      <c r="B790" s="13"/>
      <c r="C790" s="14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9"/>
      <c r="O790" s="19"/>
      <c r="P790" s="19"/>
      <c r="Q790" s="19"/>
      <c r="R790" s="19"/>
      <c r="S790" s="19"/>
      <c r="T790" s="19"/>
      <c r="U790" s="19"/>
    </row>
    <row r="791">
      <c r="A791" s="13"/>
      <c r="B791" s="13"/>
      <c r="C791" s="14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9"/>
      <c r="O791" s="19"/>
      <c r="P791" s="19"/>
      <c r="Q791" s="19"/>
      <c r="R791" s="19"/>
      <c r="S791" s="19"/>
      <c r="T791" s="19"/>
      <c r="U791" s="19"/>
    </row>
    <row r="792">
      <c r="A792" s="13"/>
      <c r="B792" s="13"/>
      <c r="C792" s="14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9"/>
      <c r="O792" s="19"/>
      <c r="P792" s="19"/>
      <c r="Q792" s="19"/>
      <c r="R792" s="19"/>
      <c r="S792" s="19"/>
      <c r="T792" s="19"/>
      <c r="U792" s="19"/>
    </row>
    <row r="793">
      <c r="A793" s="13"/>
      <c r="B793" s="13"/>
      <c r="C793" s="14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9"/>
      <c r="O793" s="19"/>
      <c r="P793" s="19"/>
      <c r="Q793" s="19"/>
      <c r="R793" s="19"/>
      <c r="S793" s="19"/>
      <c r="T793" s="19"/>
      <c r="U793" s="19"/>
    </row>
    <row r="794">
      <c r="A794" s="13"/>
      <c r="B794" s="13"/>
      <c r="C794" s="14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9"/>
      <c r="O794" s="19"/>
      <c r="P794" s="19"/>
      <c r="Q794" s="19"/>
      <c r="R794" s="19"/>
      <c r="S794" s="19"/>
      <c r="T794" s="19"/>
      <c r="U794" s="19"/>
    </row>
    <row r="795">
      <c r="A795" s="13"/>
      <c r="B795" s="13"/>
      <c r="C795" s="14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9"/>
      <c r="O795" s="19"/>
      <c r="P795" s="19"/>
      <c r="Q795" s="19"/>
      <c r="R795" s="19"/>
      <c r="S795" s="19"/>
      <c r="T795" s="19"/>
      <c r="U795" s="19"/>
    </row>
    <row r="796">
      <c r="A796" s="13"/>
      <c r="B796" s="13"/>
      <c r="C796" s="14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9"/>
      <c r="O796" s="19"/>
      <c r="P796" s="19"/>
      <c r="Q796" s="19"/>
      <c r="R796" s="19"/>
      <c r="S796" s="19"/>
      <c r="T796" s="19"/>
      <c r="U796" s="19"/>
    </row>
    <row r="797">
      <c r="A797" s="13"/>
      <c r="B797" s="13"/>
      <c r="C797" s="14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9"/>
      <c r="O797" s="19"/>
      <c r="P797" s="19"/>
      <c r="Q797" s="19"/>
      <c r="R797" s="19"/>
      <c r="S797" s="19"/>
      <c r="T797" s="19"/>
      <c r="U797" s="19"/>
    </row>
    <row r="798">
      <c r="A798" s="13"/>
      <c r="B798" s="13"/>
      <c r="C798" s="14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9"/>
      <c r="O798" s="19"/>
      <c r="P798" s="19"/>
      <c r="Q798" s="19"/>
      <c r="R798" s="19"/>
      <c r="S798" s="19"/>
      <c r="T798" s="19"/>
      <c r="U798" s="19"/>
    </row>
    <row r="799">
      <c r="A799" s="13"/>
      <c r="B799" s="13"/>
      <c r="C799" s="14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9"/>
      <c r="O799" s="19"/>
      <c r="P799" s="19"/>
      <c r="Q799" s="19"/>
      <c r="R799" s="19"/>
      <c r="S799" s="19"/>
      <c r="T799" s="19"/>
      <c r="U799" s="19"/>
    </row>
    <row r="800">
      <c r="A800" s="13"/>
      <c r="B800" s="13"/>
      <c r="C800" s="14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9"/>
      <c r="O800" s="19"/>
      <c r="P800" s="19"/>
      <c r="Q800" s="19"/>
      <c r="R800" s="19"/>
      <c r="S800" s="19"/>
      <c r="T800" s="19"/>
      <c r="U800" s="19"/>
    </row>
    <row r="801">
      <c r="A801" s="13"/>
      <c r="B801" s="13"/>
      <c r="C801" s="14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9"/>
      <c r="O801" s="19"/>
      <c r="P801" s="19"/>
      <c r="Q801" s="19"/>
      <c r="R801" s="19"/>
      <c r="S801" s="19"/>
      <c r="T801" s="19"/>
      <c r="U801" s="19"/>
    </row>
    <row r="802">
      <c r="A802" s="13"/>
      <c r="B802" s="13"/>
      <c r="C802" s="14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9"/>
      <c r="O802" s="19"/>
      <c r="P802" s="19"/>
      <c r="Q802" s="19"/>
      <c r="R802" s="19"/>
      <c r="S802" s="19"/>
      <c r="T802" s="19"/>
      <c r="U802" s="19"/>
    </row>
    <row r="803">
      <c r="A803" s="13"/>
      <c r="B803" s="13"/>
      <c r="C803" s="14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9"/>
      <c r="O803" s="19"/>
      <c r="P803" s="19"/>
      <c r="Q803" s="19"/>
      <c r="R803" s="19"/>
      <c r="S803" s="19"/>
      <c r="T803" s="19"/>
      <c r="U803" s="19"/>
    </row>
    <row r="804">
      <c r="A804" s="13"/>
      <c r="B804" s="13"/>
      <c r="C804" s="14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9"/>
      <c r="O804" s="19"/>
      <c r="P804" s="19"/>
      <c r="Q804" s="19"/>
      <c r="R804" s="19"/>
      <c r="S804" s="19"/>
      <c r="T804" s="19"/>
      <c r="U804" s="19"/>
    </row>
    <row r="805">
      <c r="A805" s="13"/>
      <c r="B805" s="13"/>
      <c r="C805" s="14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9"/>
      <c r="O805" s="19"/>
      <c r="P805" s="19"/>
      <c r="Q805" s="19"/>
      <c r="R805" s="19"/>
      <c r="S805" s="19"/>
      <c r="T805" s="19"/>
      <c r="U805" s="19"/>
    </row>
    <row r="806">
      <c r="A806" s="13"/>
      <c r="B806" s="13"/>
      <c r="C806" s="14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9"/>
      <c r="O806" s="19"/>
      <c r="P806" s="19"/>
      <c r="Q806" s="19"/>
      <c r="R806" s="19"/>
      <c r="S806" s="19"/>
      <c r="T806" s="19"/>
      <c r="U806" s="19"/>
    </row>
    <row r="807">
      <c r="A807" s="13"/>
      <c r="B807" s="13"/>
      <c r="C807" s="14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9"/>
      <c r="O807" s="19"/>
      <c r="P807" s="19"/>
      <c r="Q807" s="19"/>
      <c r="R807" s="19"/>
      <c r="S807" s="19"/>
      <c r="T807" s="19"/>
      <c r="U807" s="19"/>
    </row>
    <row r="808">
      <c r="A808" s="13"/>
      <c r="B808" s="13"/>
      <c r="C808" s="14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9"/>
      <c r="O808" s="19"/>
      <c r="P808" s="19"/>
      <c r="Q808" s="19"/>
      <c r="R808" s="19"/>
      <c r="S808" s="19"/>
      <c r="T808" s="19"/>
      <c r="U808" s="19"/>
    </row>
    <row r="809">
      <c r="A809" s="13"/>
      <c r="B809" s="13"/>
      <c r="C809" s="14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9"/>
      <c r="O809" s="19"/>
      <c r="P809" s="19"/>
      <c r="Q809" s="19"/>
      <c r="R809" s="19"/>
      <c r="S809" s="19"/>
      <c r="T809" s="19"/>
      <c r="U809" s="19"/>
    </row>
    <row r="810">
      <c r="A810" s="13"/>
      <c r="B810" s="13"/>
      <c r="C810" s="14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9"/>
      <c r="O810" s="19"/>
      <c r="P810" s="19"/>
      <c r="Q810" s="19"/>
      <c r="R810" s="19"/>
      <c r="S810" s="19"/>
      <c r="T810" s="19"/>
      <c r="U810" s="19"/>
    </row>
    <row r="811">
      <c r="A811" s="13"/>
      <c r="B811" s="13"/>
      <c r="C811" s="14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9"/>
      <c r="O811" s="19"/>
      <c r="P811" s="19"/>
      <c r="Q811" s="19"/>
      <c r="R811" s="19"/>
      <c r="S811" s="19"/>
      <c r="T811" s="19"/>
      <c r="U811" s="19"/>
    </row>
    <row r="812">
      <c r="A812" s="13"/>
      <c r="B812" s="13"/>
      <c r="C812" s="14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9"/>
      <c r="O812" s="19"/>
      <c r="P812" s="19"/>
      <c r="Q812" s="19"/>
      <c r="R812" s="19"/>
      <c r="S812" s="19"/>
      <c r="T812" s="19"/>
      <c r="U812" s="19"/>
    </row>
    <row r="813">
      <c r="A813" s="13"/>
      <c r="B813" s="13"/>
      <c r="C813" s="14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9"/>
      <c r="O813" s="19"/>
      <c r="P813" s="19"/>
      <c r="Q813" s="19"/>
      <c r="R813" s="19"/>
      <c r="S813" s="19"/>
      <c r="T813" s="19"/>
      <c r="U813" s="19"/>
    </row>
    <row r="814">
      <c r="A814" s="13"/>
      <c r="B814" s="13"/>
      <c r="C814" s="14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9"/>
      <c r="O814" s="19"/>
      <c r="P814" s="19"/>
      <c r="Q814" s="19"/>
      <c r="R814" s="19"/>
      <c r="S814" s="19"/>
      <c r="T814" s="19"/>
      <c r="U814" s="19"/>
    </row>
    <row r="815">
      <c r="A815" s="13"/>
      <c r="B815" s="13"/>
      <c r="C815" s="14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9"/>
      <c r="O815" s="19"/>
      <c r="P815" s="19"/>
      <c r="Q815" s="19"/>
      <c r="R815" s="19"/>
      <c r="S815" s="19"/>
      <c r="T815" s="19"/>
      <c r="U815" s="19"/>
    </row>
    <row r="816">
      <c r="A816" s="13"/>
      <c r="B816" s="13"/>
      <c r="C816" s="14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9"/>
      <c r="O816" s="19"/>
      <c r="P816" s="19"/>
      <c r="Q816" s="19"/>
      <c r="R816" s="19"/>
      <c r="S816" s="19"/>
      <c r="T816" s="19"/>
      <c r="U816" s="19"/>
    </row>
    <row r="817">
      <c r="A817" s="13"/>
      <c r="B817" s="13"/>
      <c r="C817" s="14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9"/>
      <c r="O817" s="19"/>
      <c r="P817" s="19"/>
      <c r="Q817" s="19"/>
      <c r="R817" s="19"/>
      <c r="S817" s="19"/>
      <c r="T817" s="19"/>
      <c r="U817" s="19"/>
    </row>
    <row r="818">
      <c r="A818" s="13"/>
      <c r="B818" s="13"/>
      <c r="C818" s="14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9"/>
      <c r="O818" s="19"/>
      <c r="P818" s="19"/>
      <c r="Q818" s="19"/>
      <c r="R818" s="19"/>
      <c r="S818" s="19"/>
      <c r="T818" s="19"/>
      <c r="U818" s="19"/>
    </row>
    <row r="819">
      <c r="A819" s="13"/>
      <c r="B819" s="13"/>
      <c r="C819" s="14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9"/>
      <c r="O819" s="19"/>
      <c r="P819" s="19"/>
      <c r="Q819" s="19"/>
      <c r="R819" s="19"/>
      <c r="S819" s="19"/>
      <c r="T819" s="19"/>
      <c r="U819" s="19"/>
    </row>
    <row r="820">
      <c r="A820" s="13"/>
      <c r="B820" s="13"/>
      <c r="C820" s="14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9"/>
      <c r="O820" s="19"/>
      <c r="P820" s="19"/>
      <c r="Q820" s="19"/>
      <c r="R820" s="19"/>
      <c r="S820" s="19"/>
      <c r="T820" s="19"/>
      <c r="U820" s="19"/>
    </row>
    <row r="821">
      <c r="A821" s="13"/>
      <c r="B821" s="13"/>
      <c r="C821" s="14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9"/>
      <c r="O821" s="19"/>
      <c r="P821" s="19"/>
      <c r="Q821" s="19"/>
      <c r="R821" s="19"/>
      <c r="S821" s="19"/>
      <c r="T821" s="19"/>
      <c r="U821" s="19"/>
    </row>
    <row r="822">
      <c r="A822" s="13"/>
      <c r="B822" s="13"/>
      <c r="C822" s="14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9"/>
      <c r="O822" s="19"/>
      <c r="P822" s="19"/>
      <c r="Q822" s="19"/>
      <c r="R822" s="19"/>
      <c r="S822" s="19"/>
      <c r="T822" s="19"/>
      <c r="U822" s="19"/>
    </row>
    <row r="823">
      <c r="A823" s="13"/>
      <c r="B823" s="13"/>
      <c r="C823" s="14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9"/>
      <c r="O823" s="19"/>
      <c r="P823" s="19"/>
      <c r="Q823" s="19"/>
      <c r="R823" s="19"/>
      <c r="S823" s="19"/>
      <c r="T823" s="19"/>
      <c r="U823" s="19"/>
    </row>
    <row r="824">
      <c r="A824" s="13"/>
      <c r="B824" s="13"/>
      <c r="C824" s="14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9"/>
      <c r="O824" s="19"/>
      <c r="P824" s="19"/>
      <c r="Q824" s="19"/>
      <c r="R824" s="19"/>
      <c r="S824" s="19"/>
      <c r="T824" s="19"/>
      <c r="U824" s="19"/>
    </row>
    <row r="825">
      <c r="A825" s="13"/>
      <c r="B825" s="13"/>
      <c r="C825" s="14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9"/>
      <c r="O825" s="19"/>
      <c r="P825" s="19"/>
      <c r="Q825" s="19"/>
      <c r="R825" s="19"/>
      <c r="S825" s="19"/>
      <c r="T825" s="19"/>
      <c r="U825" s="19"/>
    </row>
    <row r="826">
      <c r="A826" s="13"/>
      <c r="B826" s="13"/>
      <c r="C826" s="14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9"/>
      <c r="O826" s="19"/>
      <c r="P826" s="19"/>
      <c r="Q826" s="19"/>
      <c r="R826" s="19"/>
      <c r="S826" s="19"/>
      <c r="T826" s="19"/>
      <c r="U826" s="19"/>
    </row>
    <row r="827">
      <c r="A827" s="13"/>
      <c r="B827" s="13"/>
      <c r="C827" s="14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9"/>
      <c r="O827" s="19"/>
      <c r="P827" s="19"/>
      <c r="Q827" s="19"/>
      <c r="R827" s="19"/>
      <c r="S827" s="19"/>
      <c r="T827" s="19"/>
      <c r="U827" s="19"/>
    </row>
    <row r="828">
      <c r="A828" s="13"/>
      <c r="B828" s="13"/>
      <c r="C828" s="14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9"/>
      <c r="O828" s="19"/>
      <c r="P828" s="19"/>
      <c r="Q828" s="19"/>
      <c r="R828" s="19"/>
      <c r="S828" s="19"/>
      <c r="T828" s="19"/>
      <c r="U828" s="19"/>
    </row>
    <row r="829">
      <c r="A829" s="13"/>
      <c r="B829" s="13"/>
      <c r="C829" s="14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9"/>
      <c r="O829" s="19"/>
      <c r="P829" s="19"/>
      <c r="Q829" s="19"/>
      <c r="R829" s="19"/>
      <c r="S829" s="19"/>
      <c r="T829" s="19"/>
      <c r="U829" s="19"/>
    </row>
    <row r="830">
      <c r="A830" s="13"/>
      <c r="B830" s="13"/>
      <c r="C830" s="14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9"/>
      <c r="O830" s="19"/>
      <c r="P830" s="19"/>
      <c r="Q830" s="19"/>
      <c r="R830" s="19"/>
      <c r="S830" s="19"/>
      <c r="T830" s="19"/>
      <c r="U830" s="19"/>
    </row>
    <row r="831">
      <c r="A831" s="13"/>
      <c r="B831" s="13"/>
      <c r="C831" s="14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9"/>
      <c r="O831" s="19"/>
      <c r="P831" s="19"/>
      <c r="Q831" s="19"/>
      <c r="R831" s="19"/>
      <c r="S831" s="19"/>
      <c r="T831" s="19"/>
      <c r="U831" s="19"/>
    </row>
    <row r="832">
      <c r="A832" s="13"/>
      <c r="B832" s="13"/>
      <c r="C832" s="14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9"/>
      <c r="O832" s="19"/>
      <c r="P832" s="19"/>
      <c r="Q832" s="19"/>
      <c r="R832" s="19"/>
      <c r="S832" s="19"/>
      <c r="T832" s="19"/>
      <c r="U832" s="19"/>
    </row>
    <row r="833">
      <c r="A833" s="13"/>
      <c r="B833" s="13"/>
      <c r="C833" s="14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9"/>
      <c r="O833" s="19"/>
      <c r="P833" s="19"/>
      <c r="Q833" s="19"/>
      <c r="R833" s="19"/>
      <c r="S833" s="19"/>
      <c r="T833" s="19"/>
      <c r="U833" s="19"/>
    </row>
    <row r="834">
      <c r="A834" s="13"/>
      <c r="B834" s="13"/>
      <c r="C834" s="14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9"/>
      <c r="O834" s="19"/>
      <c r="P834" s="19"/>
      <c r="Q834" s="19"/>
      <c r="R834" s="19"/>
      <c r="S834" s="19"/>
      <c r="T834" s="19"/>
      <c r="U834" s="19"/>
    </row>
    <row r="835">
      <c r="A835" s="13"/>
      <c r="B835" s="13"/>
      <c r="C835" s="14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9"/>
      <c r="O835" s="19"/>
      <c r="P835" s="19"/>
      <c r="Q835" s="19"/>
      <c r="R835" s="19"/>
      <c r="S835" s="19"/>
      <c r="T835" s="19"/>
      <c r="U835" s="19"/>
    </row>
    <row r="836">
      <c r="A836" s="13"/>
      <c r="B836" s="13"/>
      <c r="C836" s="14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9"/>
      <c r="O836" s="19"/>
      <c r="P836" s="19"/>
      <c r="Q836" s="19"/>
      <c r="R836" s="19"/>
      <c r="S836" s="19"/>
      <c r="T836" s="19"/>
      <c r="U836" s="19"/>
    </row>
    <row r="837">
      <c r="A837" s="13"/>
      <c r="B837" s="13"/>
      <c r="C837" s="14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9"/>
      <c r="O837" s="19"/>
      <c r="P837" s="19"/>
      <c r="Q837" s="19"/>
      <c r="R837" s="19"/>
      <c r="S837" s="19"/>
      <c r="T837" s="19"/>
      <c r="U837" s="19"/>
    </row>
    <row r="838">
      <c r="A838" s="13"/>
      <c r="B838" s="13"/>
      <c r="C838" s="14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9"/>
      <c r="O838" s="19"/>
      <c r="P838" s="19"/>
      <c r="Q838" s="19"/>
      <c r="R838" s="19"/>
      <c r="S838" s="19"/>
      <c r="T838" s="19"/>
      <c r="U838" s="19"/>
    </row>
    <row r="839">
      <c r="A839" s="13"/>
      <c r="B839" s="13"/>
      <c r="C839" s="14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9"/>
      <c r="O839" s="19"/>
      <c r="P839" s="19"/>
      <c r="Q839" s="19"/>
      <c r="R839" s="19"/>
      <c r="S839" s="19"/>
      <c r="T839" s="19"/>
      <c r="U839" s="19"/>
    </row>
    <row r="840">
      <c r="A840" s="13"/>
      <c r="B840" s="13"/>
      <c r="C840" s="14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9"/>
      <c r="O840" s="19"/>
      <c r="P840" s="19"/>
      <c r="Q840" s="19"/>
      <c r="R840" s="19"/>
      <c r="S840" s="19"/>
      <c r="T840" s="19"/>
      <c r="U840" s="19"/>
    </row>
    <row r="841">
      <c r="A841" s="13"/>
      <c r="B841" s="13"/>
      <c r="C841" s="14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9"/>
      <c r="O841" s="19"/>
      <c r="P841" s="19"/>
      <c r="Q841" s="19"/>
      <c r="R841" s="19"/>
      <c r="S841" s="19"/>
      <c r="T841" s="19"/>
      <c r="U841" s="19"/>
    </row>
    <row r="842">
      <c r="A842" s="13"/>
      <c r="B842" s="13"/>
      <c r="C842" s="14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9"/>
      <c r="O842" s="19"/>
      <c r="P842" s="19"/>
      <c r="Q842" s="19"/>
      <c r="R842" s="19"/>
      <c r="S842" s="19"/>
      <c r="T842" s="19"/>
      <c r="U842" s="19"/>
    </row>
    <row r="843">
      <c r="A843" s="13"/>
      <c r="B843" s="13"/>
      <c r="C843" s="14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9"/>
      <c r="O843" s="19"/>
      <c r="P843" s="19"/>
      <c r="Q843" s="19"/>
      <c r="R843" s="19"/>
      <c r="S843" s="19"/>
      <c r="T843" s="19"/>
      <c r="U843" s="19"/>
    </row>
    <row r="844">
      <c r="A844" s="13"/>
      <c r="B844" s="13"/>
      <c r="C844" s="14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9"/>
      <c r="O844" s="19"/>
      <c r="P844" s="19"/>
      <c r="Q844" s="19"/>
      <c r="R844" s="19"/>
      <c r="S844" s="19"/>
      <c r="T844" s="19"/>
      <c r="U844" s="19"/>
    </row>
    <row r="845">
      <c r="A845" s="13"/>
      <c r="B845" s="13"/>
      <c r="C845" s="14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9"/>
      <c r="O845" s="19"/>
      <c r="P845" s="19"/>
      <c r="Q845" s="19"/>
      <c r="R845" s="19"/>
      <c r="S845" s="19"/>
      <c r="T845" s="19"/>
      <c r="U845" s="19"/>
    </row>
    <row r="846">
      <c r="A846" s="13"/>
      <c r="B846" s="13"/>
      <c r="C846" s="14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9"/>
      <c r="O846" s="19"/>
      <c r="P846" s="19"/>
      <c r="Q846" s="19"/>
      <c r="R846" s="19"/>
      <c r="S846" s="19"/>
      <c r="T846" s="19"/>
      <c r="U846" s="19"/>
    </row>
    <row r="847">
      <c r="A847" s="13"/>
      <c r="B847" s="13"/>
      <c r="C847" s="14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9"/>
      <c r="O847" s="19"/>
      <c r="P847" s="19"/>
      <c r="Q847" s="19"/>
      <c r="R847" s="19"/>
      <c r="S847" s="19"/>
      <c r="T847" s="19"/>
      <c r="U847" s="19"/>
    </row>
    <row r="848">
      <c r="A848" s="13"/>
      <c r="B848" s="13"/>
      <c r="C848" s="14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9"/>
      <c r="O848" s="19"/>
      <c r="P848" s="19"/>
      <c r="Q848" s="19"/>
      <c r="R848" s="19"/>
      <c r="S848" s="19"/>
      <c r="T848" s="19"/>
      <c r="U848" s="19"/>
    </row>
    <row r="849">
      <c r="A849" s="13"/>
      <c r="B849" s="13"/>
      <c r="C849" s="14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9"/>
      <c r="O849" s="19"/>
      <c r="P849" s="19"/>
      <c r="Q849" s="19"/>
      <c r="R849" s="19"/>
      <c r="S849" s="19"/>
      <c r="T849" s="19"/>
      <c r="U849" s="19"/>
    </row>
    <row r="850">
      <c r="A850" s="13"/>
      <c r="B850" s="13"/>
      <c r="C850" s="14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9"/>
      <c r="O850" s="19"/>
      <c r="P850" s="19"/>
      <c r="Q850" s="19"/>
      <c r="R850" s="19"/>
      <c r="S850" s="19"/>
      <c r="T850" s="19"/>
      <c r="U850" s="19"/>
    </row>
    <row r="851">
      <c r="A851" s="13"/>
      <c r="B851" s="13"/>
      <c r="C851" s="14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9"/>
      <c r="O851" s="19"/>
      <c r="P851" s="19"/>
      <c r="Q851" s="19"/>
      <c r="R851" s="19"/>
      <c r="S851" s="19"/>
      <c r="T851" s="19"/>
      <c r="U851" s="19"/>
    </row>
    <row r="852">
      <c r="A852" s="13"/>
      <c r="B852" s="13"/>
      <c r="C852" s="14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9"/>
      <c r="O852" s="19"/>
      <c r="P852" s="19"/>
      <c r="Q852" s="19"/>
      <c r="R852" s="19"/>
      <c r="S852" s="19"/>
      <c r="T852" s="19"/>
      <c r="U852" s="19"/>
    </row>
    <row r="853">
      <c r="A853" s="13"/>
      <c r="B853" s="13"/>
      <c r="C853" s="14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9"/>
      <c r="O853" s="19"/>
      <c r="P853" s="19"/>
      <c r="Q853" s="19"/>
      <c r="R853" s="19"/>
      <c r="S853" s="19"/>
      <c r="T853" s="19"/>
      <c r="U853" s="19"/>
    </row>
    <row r="854">
      <c r="A854" s="13"/>
      <c r="B854" s="13"/>
      <c r="C854" s="14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9"/>
      <c r="O854" s="19"/>
      <c r="P854" s="19"/>
      <c r="Q854" s="19"/>
      <c r="R854" s="19"/>
      <c r="S854" s="19"/>
      <c r="T854" s="19"/>
      <c r="U854" s="19"/>
    </row>
    <row r="855">
      <c r="A855" s="13"/>
      <c r="B855" s="13"/>
      <c r="C855" s="14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9"/>
      <c r="O855" s="19"/>
      <c r="P855" s="19"/>
      <c r="Q855" s="19"/>
      <c r="R855" s="19"/>
      <c r="S855" s="19"/>
      <c r="T855" s="19"/>
      <c r="U855" s="19"/>
    </row>
    <row r="856">
      <c r="A856" s="13"/>
      <c r="B856" s="13"/>
      <c r="C856" s="14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9"/>
      <c r="O856" s="19"/>
      <c r="P856" s="19"/>
      <c r="Q856" s="19"/>
      <c r="R856" s="19"/>
      <c r="S856" s="19"/>
      <c r="T856" s="19"/>
      <c r="U856" s="19"/>
    </row>
    <row r="857">
      <c r="A857" s="13"/>
      <c r="B857" s="13"/>
      <c r="C857" s="14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9"/>
      <c r="O857" s="19"/>
      <c r="P857" s="19"/>
      <c r="Q857" s="19"/>
      <c r="R857" s="19"/>
      <c r="S857" s="19"/>
      <c r="T857" s="19"/>
      <c r="U857" s="19"/>
    </row>
    <row r="858">
      <c r="A858" s="13"/>
      <c r="B858" s="13"/>
      <c r="C858" s="14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9"/>
      <c r="O858" s="19"/>
      <c r="P858" s="19"/>
      <c r="Q858" s="19"/>
      <c r="R858" s="19"/>
      <c r="S858" s="19"/>
      <c r="T858" s="19"/>
      <c r="U858" s="19"/>
    </row>
    <row r="859">
      <c r="A859" s="13"/>
      <c r="B859" s="13"/>
      <c r="C859" s="14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9"/>
      <c r="O859" s="19"/>
      <c r="P859" s="19"/>
      <c r="Q859" s="19"/>
      <c r="R859" s="19"/>
      <c r="S859" s="19"/>
      <c r="T859" s="19"/>
      <c r="U859" s="19"/>
    </row>
    <row r="860">
      <c r="A860" s="13"/>
      <c r="B860" s="13"/>
      <c r="C860" s="14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9"/>
      <c r="O860" s="19"/>
      <c r="P860" s="19"/>
      <c r="Q860" s="19"/>
      <c r="R860" s="19"/>
      <c r="S860" s="19"/>
      <c r="T860" s="19"/>
      <c r="U860" s="19"/>
    </row>
    <row r="861">
      <c r="A861" s="13"/>
      <c r="B861" s="13"/>
      <c r="C861" s="14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9"/>
      <c r="O861" s="19"/>
      <c r="P861" s="19"/>
      <c r="Q861" s="19"/>
      <c r="R861" s="19"/>
      <c r="S861" s="19"/>
      <c r="T861" s="19"/>
      <c r="U861" s="19"/>
    </row>
    <row r="862">
      <c r="A862" s="13"/>
      <c r="B862" s="13"/>
      <c r="C862" s="14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9"/>
      <c r="O862" s="19"/>
      <c r="P862" s="19"/>
      <c r="Q862" s="19"/>
      <c r="R862" s="19"/>
      <c r="S862" s="19"/>
      <c r="T862" s="19"/>
      <c r="U862" s="19"/>
    </row>
    <row r="863">
      <c r="A863" s="13"/>
      <c r="B863" s="13"/>
      <c r="C863" s="14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9"/>
      <c r="O863" s="19"/>
      <c r="P863" s="19"/>
      <c r="Q863" s="19"/>
      <c r="R863" s="19"/>
      <c r="S863" s="19"/>
      <c r="T863" s="19"/>
      <c r="U863" s="19"/>
    </row>
    <row r="864">
      <c r="A864" s="13"/>
      <c r="B864" s="13"/>
      <c r="C864" s="14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9"/>
      <c r="O864" s="19"/>
      <c r="P864" s="19"/>
      <c r="Q864" s="19"/>
      <c r="R864" s="19"/>
      <c r="S864" s="19"/>
      <c r="T864" s="19"/>
      <c r="U864" s="19"/>
    </row>
    <row r="865">
      <c r="A865" s="13"/>
      <c r="B865" s="13"/>
      <c r="C865" s="14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9"/>
      <c r="O865" s="19"/>
      <c r="P865" s="19"/>
      <c r="Q865" s="19"/>
      <c r="R865" s="19"/>
      <c r="S865" s="19"/>
      <c r="T865" s="19"/>
      <c r="U865" s="19"/>
    </row>
    <row r="866">
      <c r="A866" s="13"/>
      <c r="B866" s="13"/>
      <c r="C866" s="14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9"/>
      <c r="O866" s="19"/>
      <c r="P866" s="19"/>
      <c r="Q866" s="19"/>
      <c r="R866" s="19"/>
      <c r="S866" s="19"/>
      <c r="T866" s="19"/>
      <c r="U866" s="19"/>
    </row>
    <row r="867">
      <c r="A867" s="13"/>
      <c r="B867" s="13"/>
      <c r="C867" s="14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9"/>
      <c r="O867" s="19"/>
      <c r="P867" s="19"/>
      <c r="Q867" s="19"/>
      <c r="R867" s="19"/>
      <c r="S867" s="19"/>
      <c r="T867" s="19"/>
      <c r="U867" s="19"/>
    </row>
    <row r="868">
      <c r="A868" s="13"/>
      <c r="B868" s="13"/>
      <c r="C868" s="14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9"/>
      <c r="O868" s="19"/>
      <c r="P868" s="19"/>
      <c r="Q868" s="19"/>
      <c r="R868" s="19"/>
      <c r="S868" s="19"/>
      <c r="T868" s="19"/>
      <c r="U868" s="19"/>
    </row>
    <row r="869">
      <c r="A869" s="13"/>
      <c r="B869" s="13"/>
      <c r="C869" s="14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9"/>
      <c r="O869" s="19"/>
      <c r="P869" s="19"/>
      <c r="Q869" s="19"/>
      <c r="R869" s="19"/>
      <c r="S869" s="19"/>
      <c r="T869" s="19"/>
      <c r="U869" s="19"/>
    </row>
    <row r="870">
      <c r="A870" s="13"/>
      <c r="B870" s="13"/>
      <c r="C870" s="14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9"/>
      <c r="O870" s="19"/>
      <c r="P870" s="19"/>
      <c r="Q870" s="19"/>
      <c r="R870" s="19"/>
      <c r="S870" s="19"/>
      <c r="T870" s="19"/>
      <c r="U870" s="19"/>
    </row>
    <row r="871">
      <c r="A871" s="13"/>
      <c r="B871" s="13"/>
      <c r="C871" s="14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9"/>
      <c r="O871" s="19"/>
      <c r="P871" s="19"/>
      <c r="Q871" s="19"/>
      <c r="R871" s="19"/>
      <c r="S871" s="19"/>
      <c r="T871" s="19"/>
      <c r="U871" s="19"/>
    </row>
    <row r="872">
      <c r="A872" s="13"/>
      <c r="B872" s="13"/>
      <c r="C872" s="14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9"/>
      <c r="O872" s="19"/>
      <c r="P872" s="19"/>
      <c r="Q872" s="19"/>
      <c r="R872" s="19"/>
      <c r="S872" s="19"/>
      <c r="T872" s="19"/>
      <c r="U872" s="19"/>
    </row>
    <row r="873">
      <c r="A873" s="13"/>
      <c r="B873" s="13"/>
      <c r="C873" s="14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9"/>
      <c r="O873" s="19"/>
      <c r="P873" s="19"/>
      <c r="Q873" s="19"/>
      <c r="R873" s="19"/>
      <c r="S873" s="19"/>
      <c r="T873" s="19"/>
      <c r="U873" s="19"/>
    </row>
    <row r="874">
      <c r="A874" s="13"/>
      <c r="B874" s="13"/>
      <c r="C874" s="14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9"/>
      <c r="O874" s="19"/>
      <c r="P874" s="19"/>
      <c r="Q874" s="19"/>
      <c r="R874" s="19"/>
      <c r="S874" s="19"/>
      <c r="T874" s="19"/>
      <c r="U874" s="19"/>
    </row>
    <row r="875">
      <c r="A875" s="13"/>
      <c r="B875" s="13"/>
      <c r="C875" s="14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9"/>
      <c r="O875" s="19"/>
      <c r="P875" s="19"/>
      <c r="Q875" s="19"/>
      <c r="R875" s="19"/>
      <c r="S875" s="19"/>
      <c r="T875" s="19"/>
      <c r="U875" s="19"/>
    </row>
    <row r="876">
      <c r="A876" s="13"/>
      <c r="B876" s="13"/>
      <c r="C876" s="14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9"/>
      <c r="O876" s="19"/>
      <c r="P876" s="19"/>
      <c r="Q876" s="19"/>
      <c r="R876" s="19"/>
      <c r="S876" s="19"/>
      <c r="T876" s="19"/>
      <c r="U876" s="19"/>
    </row>
    <row r="877">
      <c r="A877" s="13"/>
      <c r="B877" s="13"/>
      <c r="C877" s="14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9"/>
      <c r="O877" s="19"/>
      <c r="P877" s="19"/>
      <c r="Q877" s="19"/>
      <c r="R877" s="19"/>
      <c r="S877" s="19"/>
      <c r="T877" s="19"/>
      <c r="U877" s="19"/>
    </row>
    <row r="878">
      <c r="A878" s="13"/>
      <c r="B878" s="13"/>
      <c r="C878" s="14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9"/>
      <c r="O878" s="19"/>
      <c r="P878" s="19"/>
      <c r="Q878" s="19"/>
      <c r="R878" s="19"/>
      <c r="S878" s="19"/>
      <c r="T878" s="19"/>
      <c r="U878" s="19"/>
    </row>
    <row r="879">
      <c r="A879" s="13"/>
      <c r="B879" s="13"/>
      <c r="C879" s="14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9"/>
      <c r="O879" s="19"/>
      <c r="P879" s="19"/>
      <c r="Q879" s="19"/>
      <c r="R879" s="19"/>
      <c r="S879" s="19"/>
      <c r="T879" s="19"/>
      <c r="U879" s="19"/>
    </row>
    <row r="880">
      <c r="A880" s="13"/>
      <c r="B880" s="13"/>
      <c r="C880" s="14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9"/>
      <c r="O880" s="19"/>
      <c r="P880" s="19"/>
      <c r="Q880" s="19"/>
      <c r="R880" s="19"/>
      <c r="S880" s="19"/>
      <c r="T880" s="19"/>
      <c r="U880" s="19"/>
    </row>
    <row r="881">
      <c r="A881" s="13"/>
      <c r="B881" s="13"/>
      <c r="C881" s="14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9"/>
      <c r="O881" s="19"/>
      <c r="P881" s="19"/>
      <c r="Q881" s="19"/>
      <c r="R881" s="19"/>
      <c r="S881" s="19"/>
      <c r="T881" s="19"/>
      <c r="U881" s="19"/>
    </row>
    <row r="882">
      <c r="A882" s="13"/>
      <c r="B882" s="13"/>
      <c r="C882" s="14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9"/>
      <c r="O882" s="19"/>
      <c r="P882" s="19"/>
      <c r="Q882" s="19"/>
      <c r="R882" s="19"/>
      <c r="S882" s="19"/>
      <c r="T882" s="19"/>
      <c r="U882" s="19"/>
    </row>
    <row r="883">
      <c r="A883" s="13"/>
      <c r="B883" s="13"/>
      <c r="C883" s="14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9"/>
      <c r="O883" s="19"/>
      <c r="P883" s="19"/>
      <c r="Q883" s="19"/>
      <c r="R883" s="19"/>
      <c r="S883" s="19"/>
      <c r="T883" s="19"/>
      <c r="U883" s="19"/>
    </row>
    <row r="884">
      <c r="A884" s="13"/>
      <c r="B884" s="13"/>
      <c r="C884" s="14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9"/>
      <c r="O884" s="19"/>
      <c r="P884" s="19"/>
      <c r="Q884" s="19"/>
      <c r="R884" s="19"/>
      <c r="S884" s="19"/>
      <c r="T884" s="19"/>
      <c r="U884" s="19"/>
    </row>
    <row r="885">
      <c r="A885" s="13"/>
      <c r="B885" s="13"/>
      <c r="C885" s="14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9"/>
      <c r="O885" s="19"/>
      <c r="P885" s="19"/>
      <c r="Q885" s="19"/>
      <c r="R885" s="19"/>
      <c r="S885" s="19"/>
      <c r="T885" s="19"/>
      <c r="U885" s="19"/>
    </row>
    <row r="886">
      <c r="A886" s="13"/>
      <c r="B886" s="13"/>
      <c r="C886" s="14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9"/>
      <c r="O886" s="19"/>
      <c r="P886" s="19"/>
      <c r="Q886" s="19"/>
      <c r="R886" s="19"/>
      <c r="S886" s="19"/>
      <c r="T886" s="19"/>
      <c r="U886" s="19"/>
    </row>
    <row r="887">
      <c r="A887" s="13"/>
      <c r="B887" s="13"/>
      <c r="C887" s="14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9"/>
      <c r="O887" s="19"/>
      <c r="P887" s="19"/>
      <c r="Q887" s="19"/>
      <c r="R887" s="19"/>
      <c r="S887" s="19"/>
      <c r="T887" s="19"/>
      <c r="U887" s="19"/>
    </row>
    <row r="888">
      <c r="A888" s="13"/>
      <c r="B888" s="13"/>
      <c r="C888" s="14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9"/>
      <c r="O888" s="19"/>
      <c r="P888" s="19"/>
      <c r="Q888" s="19"/>
      <c r="R888" s="19"/>
      <c r="S888" s="19"/>
      <c r="T888" s="19"/>
      <c r="U888" s="19"/>
    </row>
    <row r="889">
      <c r="A889" s="13"/>
      <c r="B889" s="13"/>
      <c r="C889" s="14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9"/>
      <c r="O889" s="19"/>
      <c r="P889" s="19"/>
      <c r="Q889" s="19"/>
      <c r="R889" s="19"/>
      <c r="S889" s="19"/>
      <c r="T889" s="19"/>
      <c r="U889" s="19"/>
    </row>
    <row r="890">
      <c r="A890" s="13"/>
      <c r="B890" s="13"/>
      <c r="C890" s="14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9"/>
      <c r="O890" s="19"/>
      <c r="P890" s="19"/>
      <c r="Q890" s="19"/>
      <c r="R890" s="19"/>
      <c r="S890" s="19"/>
      <c r="T890" s="19"/>
      <c r="U890" s="19"/>
    </row>
    <row r="891">
      <c r="A891" s="13"/>
      <c r="B891" s="13"/>
      <c r="C891" s="14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9"/>
      <c r="O891" s="19"/>
      <c r="P891" s="19"/>
      <c r="Q891" s="19"/>
      <c r="R891" s="19"/>
      <c r="S891" s="19"/>
      <c r="T891" s="19"/>
      <c r="U891" s="19"/>
    </row>
    <row r="892">
      <c r="A892" s="13"/>
      <c r="B892" s="13"/>
      <c r="C892" s="14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9"/>
      <c r="O892" s="19"/>
      <c r="P892" s="19"/>
      <c r="Q892" s="19"/>
      <c r="R892" s="19"/>
      <c r="S892" s="19"/>
      <c r="T892" s="19"/>
      <c r="U892" s="19"/>
    </row>
    <row r="893">
      <c r="A893" s="13"/>
      <c r="B893" s="13"/>
      <c r="C893" s="14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9"/>
      <c r="O893" s="19"/>
      <c r="P893" s="19"/>
      <c r="Q893" s="19"/>
      <c r="R893" s="19"/>
      <c r="S893" s="19"/>
      <c r="T893" s="19"/>
      <c r="U893" s="19"/>
    </row>
    <row r="894">
      <c r="A894" s="13"/>
      <c r="B894" s="13"/>
      <c r="C894" s="14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9"/>
      <c r="O894" s="19"/>
      <c r="P894" s="19"/>
      <c r="Q894" s="19"/>
      <c r="R894" s="19"/>
      <c r="S894" s="19"/>
      <c r="T894" s="19"/>
      <c r="U894" s="19"/>
    </row>
    <row r="895">
      <c r="A895" s="13"/>
      <c r="B895" s="13"/>
      <c r="C895" s="14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9"/>
      <c r="O895" s="19"/>
      <c r="P895" s="19"/>
      <c r="Q895" s="19"/>
      <c r="R895" s="19"/>
      <c r="S895" s="19"/>
      <c r="T895" s="19"/>
      <c r="U895" s="19"/>
    </row>
    <row r="896">
      <c r="A896" s="13"/>
      <c r="B896" s="13"/>
      <c r="C896" s="14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9"/>
      <c r="O896" s="19"/>
      <c r="P896" s="19"/>
      <c r="Q896" s="19"/>
      <c r="R896" s="19"/>
      <c r="S896" s="19"/>
      <c r="T896" s="19"/>
      <c r="U896" s="19"/>
    </row>
    <row r="897">
      <c r="A897" s="13"/>
      <c r="B897" s="13"/>
      <c r="C897" s="14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9"/>
      <c r="O897" s="19"/>
      <c r="P897" s="19"/>
      <c r="Q897" s="19"/>
      <c r="R897" s="19"/>
      <c r="S897" s="19"/>
      <c r="T897" s="19"/>
      <c r="U897" s="19"/>
    </row>
    <row r="898">
      <c r="A898" s="13"/>
      <c r="B898" s="13"/>
      <c r="C898" s="14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9"/>
      <c r="O898" s="19"/>
      <c r="P898" s="19"/>
      <c r="Q898" s="19"/>
      <c r="R898" s="19"/>
      <c r="S898" s="19"/>
      <c r="T898" s="19"/>
      <c r="U898" s="19"/>
    </row>
    <row r="899">
      <c r="A899" s="13"/>
      <c r="B899" s="13"/>
      <c r="C899" s="14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9"/>
      <c r="O899" s="19"/>
      <c r="P899" s="19"/>
      <c r="Q899" s="19"/>
      <c r="R899" s="19"/>
      <c r="S899" s="19"/>
      <c r="T899" s="19"/>
      <c r="U899" s="19"/>
    </row>
    <row r="900">
      <c r="A900" s="13"/>
      <c r="B900" s="13"/>
      <c r="C900" s="14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9"/>
      <c r="O900" s="19"/>
      <c r="P900" s="19"/>
      <c r="Q900" s="19"/>
      <c r="R900" s="19"/>
      <c r="S900" s="19"/>
      <c r="T900" s="19"/>
      <c r="U900" s="19"/>
    </row>
    <row r="901">
      <c r="A901" s="13"/>
      <c r="B901" s="13"/>
      <c r="C901" s="14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9"/>
      <c r="O901" s="19"/>
      <c r="P901" s="19"/>
      <c r="Q901" s="19"/>
      <c r="R901" s="19"/>
      <c r="S901" s="19"/>
      <c r="T901" s="19"/>
      <c r="U901" s="19"/>
    </row>
    <row r="902">
      <c r="A902" s="13"/>
      <c r="B902" s="13"/>
      <c r="C902" s="14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9"/>
      <c r="O902" s="19"/>
      <c r="P902" s="19"/>
      <c r="Q902" s="19"/>
      <c r="R902" s="19"/>
      <c r="S902" s="19"/>
      <c r="T902" s="19"/>
      <c r="U902" s="19"/>
    </row>
    <row r="903">
      <c r="A903" s="13"/>
      <c r="B903" s="13"/>
      <c r="C903" s="14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9"/>
      <c r="O903" s="19"/>
      <c r="P903" s="19"/>
      <c r="Q903" s="19"/>
      <c r="R903" s="19"/>
      <c r="S903" s="19"/>
      <c r="T903" s="19"/>
      <c r="U903" s="19"/>
    </row>
    <row r="904">
      <c r="A904" s="13"/>
      <c r="B904" s="13"/>
      <c r="C904" s="14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9"/>
      <c r="O904" s="19"/>
      <c r="P904" s="19"/>
      <c r="Q904" s="19"/>
      <c r="R904" s="19"/>
      <c r="S904" s="19"/>
      <c r="T904" s="19"/>
      <c r="U904" s="19"/>
    </row>
    <row r="905">
      <c r="A905" s="13"/>
      <c r="B905" s="13"/>
      <c r="C905" s="14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9"/>
      <c r="O905" s="19"/>
      <c r="P905" s="19"/>
      <c r="Q905" s="19"/>
      <c r="R905" s="19"/>
      <c r="S905" s="19"/>
      <c r="T905" s="19"/>
      <c r="U905" s="19"/>
    </row>
    <row r="906">
      <c r="A906" s="13"/>
      <c r="B906" s="13"/>
      <c r="C906" s="14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9"/>
      <c r="O906" s="19"/>
      <c r="P906" s="19"/>
      <c r="Q906" s="19"/>
      <c r="R906" s="19"/>
      <c r="S906" s="19"/>
      <c r="T906" s="19"/>
      <c r="U906" s="19"/>
    </row>
    <row r="907">
      <c r="A907" s="13"/>
      <c r="B907" s="13"/>
      <c r="C907" s="14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9"/>
      <c r="O907" s="19"/>
      <c r="P907" s="19"/>
      <c r="Q907" s="19"/>
      <c r="R907" s="19"/>
      <c r="S907" s="19"/>
      <c r="T907" s="19"/>
      <c r="U907" s="19"/>
    </row>
    <row r="908">
      <c r="A908" s="13"/>
      <c r="B908" s="13"/>
      <c r="C908" s="14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9"/>
      <c r="O908" s="19"/>
      <c r="P908" s="19"/>
      <c r="Q908" s="19"/>
      <c r="R908" s="19"/>
      <c r="S908" s="19"/>
      <c r="T908" s="19"/>
      <c r="U908" s="19"/>
    </row>
    <row r="909">
      <c r="A909" s="13"/>
      <c r="B909" s="13"/>
      <c r="C909" s="14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9"/>
      <c r="O909" s="19"/>
      <c r="P909" s="19"/>
      <c r="Q909" s="19"/>
      <c r="R909" s="19"/>
      <c r="S909" s="19"/>
      <c r="T909" s="19"/>
      <c r="U909" s="19"/>
    </row>
    <row r="910">
      <c r="A910" s="13"/>
      <c r="B910" s="13"/>
      <c r="C910" s="14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9"/>
      <c r="O910" s="19"/>
      <c r="P910" s="19"/>
      <c r="Q910" s="19"/>
      <c r="R910" s="19"/>
      <c r="S910" s="19"/>
      <c r="T910" s="19"/>
      <c r="U910" s="19"/>
    </row>
    <row r="911">
      <c r="A911" s="13"/>
      <c r="B911" s="13"/>
      <c r="C911" s="14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9"/>
      <c r="O911" s="19"/>
      <c r="P911" s="19"/>
      <c r="Q911" s="19"/>
      <c r="R911" s="19"/>
      <c r="S911" s="19"/>
      <c r="T911" s="19"/>
      <c r="U911" s="19"/>
    </row>
    <row r="912">
      <c r="A912" s="13"/>
      <c r="B912" s="13"/>
      <c r="C912" s="14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9"/>
      <c r="O912" s="19"/>
      <c r="P912" s="19"/>
      <c r="Q912" s="19"/>
      <c r="R912" s="19"/>
      <c r="S912" s="19"/>
      <c r="T912" s="19"/>
      <c r="U912" s="19"/>
    </row>
    <row r="913">
      <c r="A913" s="13"/>
      <c r="B913" s="13"/>
      <c r="C913" s="14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9"/>
      <c r="O913" s="19"/>
      <c r="P913" s="19"/>
      <c r="Q913" s="19"/>
      <c r="R913" s="19"/>
      <c r="S913" s="19"/>
      <c r="T913" s="19"/>
      <c r="U913" s="19"/>
    </row>
    <row r="914">
      <c r="A914" s="13"/>
      <c r="B914" s="13"/>
      <c r="C914" s="14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9"/>
      <c r="O914" s="19"/>
      <c r="P914" s="19"/>
      <c r="Q914" s="19"/>
      <c r="R914" s="19"/>
      <c r="S914" s="19"/>
      <c r="T914" s="19"/>
      <c r="U914" s="19"/>
    </row>
    <row r="915">
      <c r="A915" s="13"/>
      <c r="B915" s="13"/>
      <c r="C915" s="14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9"/>
      <c r="O915" s="19"/>
      <c r="P915" s="19"/>
      <c r="Q915" s="19"/>
      <c r="R915" s="19"/>
      <c r="S915" s="19"/>
      <c r="T915" s="19"/>
      <c r="U915" s="19"/>
    </row>
    <row r="916">
      <c r="A916" s="13"/>
      <c r="B916" s="13"/>
      <c r="C916" s="14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9"/>
      <c r="O916" s="19"/>
      <c r="P916" s="19"/>
      <c r="Q916" s="19"/>
      <c r="R916" s="19"/>
      <c r="S916" s="19"/>
      <c r="T916" s="19"/>
      <c r="U916" s="19"/>
    </row>
    <row r="917">
      <c r="A917" s="13"/>
      <c r="B917" s="13"/>
      <c r="C917" s="14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9"/>
      <c r="O917" s="19"/>
      <c r="P917" s="19"/>
      <c r="Q917" s="19"/>
      <c r="R917" s="19"/>
      <c r="S917" s="19"/>
      <c r="T917" s="19"/>
      <c r="U917" s="19"/>
    </row>
    <row r="918">
      <c r="A918" s="13"/>
      <c r="B918" s="13"/>
      <c r="C918" s="14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9"/>
      <c r="O918" s="19"/>
      <c r="P918" s="19"/>
      <c r="Q918" s="19"/>
      <c r="R918" s="19"/>
      <c r="S918" s="19"/>
      <c r="T918" s="19"/>
      <c r="U918" s="19"/>
    </row>
    <row r="919">
      <c r="A919" s="13"/>
      <c r="B919" s="13"/>
      <c r="C919" s="14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9"/>
      <c r="O919" s="19"/>
      <c r="P919" s="19"/>
      <c r="Q919" s="19"/>
      <c r="R919" s="19"/>
      <c r="S919" s="19"/>
      <c r="T919" s="19"/>
      <c r="U919" s="19"/>
    </row>
    <row r="920">
      <c r="A920" s="13"/>
      <c r="B920" s="13"/>
      <c r="C920" s="14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9"/>
      <c r="O920" s="19"/>
      <c r="P920" s="19"/>
      <c r="Q920" s="19"/>
      <c r="R920" s="19"/>
      <c r="S920" s="19"/>
      <c r="T920" s="19"/>
      <c r="U920" s="19"/>
    </row>
    <row r="921">
      <c r="A921" s="13"/>
      <c r="B921" s="13"/>
      <c r="C921" s="14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9"/>
      <c r="O921" s="19"/>
      <c r="P921" s="19"/>
      <c r="Q921" s="19"/>
      <c r="R921" s="19"/>
      <c r="S921" s="19"/>
      <c r="T921" s="19"/>
      <c r="U921" s="19"/>
    </row>
    <row r="922">
      <c r="A922" s="13"/>
      <c r="B922" s="13"/>
      <c r="C922" s="14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9"/>
      <c r="O922" s="19"/>
      <c r="P922" s="19"/>
      <c r="Q922" s="19"/>
      <c r="R922" s="19"/>
      <c r="S922" s="19"/>
      <c r="T922" s="19"/>
      <c r="U922" s="19"/>
    </row>
    <row r="923">
      <c r="A923" s="13"/>
      <c r="B923" s="13"/>
      <c r="C923" s="14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9"/>
      <c r="O923" s="19"/>
      <c r="P923" s="19"/>
      <c r="Q923" s="19"/>
      <c r="R923" s="19"/>
      <c r="S923" s="19"/>
      <c r="T923" s="19"/>
      <c r="U923" s="19"/>
    </row>
    <row r="924">
      <c r="A924" s="13"/>
      <c r="B924" s="13"/>
      <c r="C924" s="14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9"/>
      <c r="O924" s="19"/>
      <c r="P924" s="19"/>
      <c r="Q924" s="19"/>
      <c r="R924" s="19"/>
      <c r="S924" s="19"/>
      <c r="T924" s="19"/>
      <c r="U924" s="19"/>
    </row>
    <row r="925">
      <c r="A925" s="13"/>
      <c r="B925" s="13"/>
      <c r="C925" s="14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9"/>
      <c r="O925" s="19"/>
      <c r="P925" s="19"/>
      <c r="Q925" s="19"/>
      <c r="R925" s="19"/>
      <c r="S925" s="19"/>
      <c r="T925" s="19"/>
      <c r="U925" s="19"/>
    </row>
    <row r="926">
      <c r="A926" s="13"/>
      <c r="B926" s="13"/>
      <c r="C926" s="14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9"/>
      <c r="O926" s="19"/>
      <c r="P926" s="19"/>
      <c r="Q926" s="19"/>
      <c r="R926" s="19"/>
      <c r="S926" s="19"/>
      <c r="T926" s="19"/>
      <c r="U926" s="19"/>
    </row>
    <row r="927">
      <c r="A927" s="13"/>
      <c r="B927" s="13"/>
      <c r="C927" s="14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9"/>
      <c r="O927" s="19"/>
      <c r="P927" s="19"/>
      <c r="Q927" s="19"/>
      <c r="R927" s="19"/>
      <c r="S927" s="19"/>
      <c r="T927" s="19"/>
      <c r="U927" s="19"/>
    </row>
    <row r="928">
      <c r="A928" s="13"/>
      <c r="B928" s="13"/>
      <c r="C928" s="14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9"/>
      <c r="O928" s="19"/>
      <c r="P928" s="19"/>
      <c r="Q928" s="19"/>
      <c r="R928" s="19"/>
      <c r="S928" s="19"/>
      <c r="T928" s="19"/>
      <c r="U928" s="19"/>
    </row>
    <row r="929">
      <c r="A929" s="13"/>
      <c r="B929" s="13"/>
      <c r="C929" s="14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9"/>
      <c r="O929" s="19"/>
      <c r="P929" s="19"/>
      <c r="Q929" s="19"/>
      <c r="R929" s="19"/>
      <c r="S929" s="19"/>
      <c r="T929" s="19"/>
      <c r="U929" s="19"/>
    </row>
    <row r="930">
      <c r="A930" s="13"/>
      <c r="B930" s="13"/>
      <c r="C930" s="14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9"/>
      <c r="O930" s="19"/>
      <c r="P930" s="19"/>
      <c r="Q930" s="19"/>
      <c r="R930" s="19"/>
      <c r="S930" s="19"/>
      <c r="T930" s="19"/>
      <c r="U930" s="19"/>
    </row>
    <row r="931">
      <c r="A931" s="13"/>
      <c r="B931" s="13"/>
      <c r="C931" s="14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9"/>
      <c r="O931" s="19"/>
      <c r="P931" s="19"/>
      <c r="Q931" s="19"/>
      <c r="R931" s="19"/>
      <c r="S931" s="19"/>
      <c r="T931" s="19"/>
      <c r="U931" s="19"/>
    </row>
    <row r="932">
      <c r="A932" s="13"/>
      <c r="B932" s="13"/>
      <c r="C932" s="14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9"/>
      <c r="O932" s="19"/>
      <c r="P932" s="19"/>
      <c r="Q932" s="19"/>
      <c r="R932" s="19"/>
      <c r="S932" s="19"/>
      <c r="T932" s="19"/>
      <c r="U932" s="19"/>
    </row>
    <row r="933">
      <c r="A933" s="13"/>
      <c r="B933" s="13"/>
      <c r="C933" s="14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9"/>
      <c r="O933" s="19"/>
      <c r="P933" s="19"/>
      <c r="Q933" s="19"/>
      <c r="R933" s="19"/>
      <c r="S933" s="19"/>
      <c r="T933" s="19"/>
      <c r="U933" s="19"/>
    </row>
    <row r="934">
      <c r="A934" s="13"/>
      <c r="B934" s="13"/>
      <c r="C934" s="14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9"/>
      <c r="O934" s="19"/>
      <c r="P934" s="19"/>
      <c r="Q934" s="19"/>
      <c r="R934" s="19"/>
      <c r="S934" s="19"/>
      <c r="T934" s="19"/>
      <c r="U934" s="19"/>
    </row>
    <row r="935">
      <c r="A935" s="13"/>
      <c r="B935" s="13"/>
      <c r="C935" s="14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9"/>
      <c r="O935" s="19"/>
      <c r="P935" s="19"/>
      <c r="Q935" s="19"/>
      <c r="R935" s="19"/>
      <c r="S935" s="19"/>
      <c r="T935" s="19"/>
      <c r="U935" s="19"/>
    </row>
    <row r="936">
      <c r="A936" s="13"/>
      <c r="B936" s="13"/>
      <c r="C936" s="14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9"/>
      <c r="O936" s="19"/>
      <c r="P936" s="19"/>
      <c r="Q936" s="19"/>
      <c r="R936" s="19"/>
      <c r="S936" s="19"/>
      <c r="T936" s="19"/>
      <c r="U936" s="19"/>
    </row>
    <row r="937">
      <c r="A937" s="13"/>
      <c r="B937" s="13"/>
      <c r="C937" s="14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9"/>
      <c r="O937" s="19"/>
      <c r="P937" s="19"/>
      <c r="Q937" s="19"/>
      <c r="R937" s="19"/>
      <c r="S937" s="19"/>
      <c r="T937" s="19"/>
      <c r="U937" s="19"/>
    </row>
    <row r="938">
      <c r="A938" s="13"/>
      <c r="B938" s="13"/>
      <c r="C938" s="14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9"/>
      <c r="O938" s="19"/>
      <c r="P938" s="19"/>
      <c r="Q938" s="19"/>
      <c r="R938" s="19"/>
      <c r="S938" s="19"/>
      <c r="T938" s="19"/>
      <c r="U938" s="19"/>
    </row>
    <row r="939">
      <c r="A939" s="13"/>
      <c r="B939" s="13"/>
      <c r="C939" s="14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9"/>
      <c r="O939" s="19"/>
      <c r="P939" s="19"/>
      <c r="Q939" s="19"/>
      <c r="R939" s="19"/>
      <c r="S939" s="19"/>
      <c r="T939" s="19"/>
      <c r="U939" s="19"/>
    </row>
    <row r="940">
      <c r="A940" s="13"/>
      <c r="B940" s="13"/>
      <c r="C940" s="14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9"/>
      <c r="O940" s="19"/>
      <c r="P940" s="19"/>
      <c r="Q940" s="19"/>
      <c r="R940" s="19"/>
      <c r="S940" s="19"/>
      <c r="T940" s="19"/>
      <c r="U940" s="19"/>
    </row>
    <row r="941">
      <c r="A941" s="13"/>
      <c r="B941" s="13"/>
      <c r="C941" s="14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9"/>
      <c r="O941" s="19"/>
      <c r="P941" s="19"/>
      <c r="Q941" s="19"/>
      <c r="R941" s="19"/>
      <c r="S941" s="19"/>
      <c r="T941" s="19"/>
      <c r="U941" s="19"/>
    </row>
    <row r="942">
      <c r="A942" s="13"/>
      <c r="B942" s="13"/>
      <c r="C942" s="14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9"/>
      <c r="O942" s="19"/>
      <c r="P942" s="19"/>
      <c r="Q942" s="19"/>
      <c r="R942" s="19"/>
      <c r="S942" s="19"/>
      <c r="T942" s="19"/>
      <c r="U942" s="19"/>
    </row>
    <row r="943">
      <c r="A943" s="13"/>
      <c r="B943" s="13"/>
      <c r="C943" s="14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9"/>
      <c r="O943" s="19"/>
      <c r="P943" s="19"/>
      <c r="Q943" s="19"/>
      <c r="R943" s="19"/>
      <c r="S943" s="19"/>
      <c r="T943" s="19"/>
      <c r="U943" s="19"/>
    </row>
    <row r="944">
      <c r="A944" s="13"/>
      <c r="B944" s="13"/>
      <c r="C944" s="14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9"/>
      <c r="O944" s="19"/>
      <c r="P944" s="19"/>
      <c r="Q944" s="19"/>
      <c r="R944" s="19"/>
      <c r="S944" s="19"/>
      <c r="T944" s="19"/>
      <c r="U944" s="19"/>
    </row>
    <row r="945">
      <c r="A945" s="13"/>
      <c r="B945" s="13"/>
      <c r="C945" s="14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9"/>
      <c r="O945" s="19"/>
      <c r="P945" s="19"/>
      <c r="Q945" s="19"/>
      <c r="R945" s="19"/>
      <c r="S945" s="19"/>
      <c r="T945" s="19"/>
      <c r="U945" s="19"/>
    </row>
    <row r="946">
      <c r="A946" s="13"/>
      <c r="B946" s="13"/>
      <c r="C946" s="14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9"/>
      <c r="O946" s="19"/>
      <c r="P946" s="19"/>
      <c r="Q946" s="19"/>
      <c r="R946" s="19"/>
      <c r="S946" s="19"/>
      <c r="T946" s="19"/>
      <c r="U946" s="19"/>
    </row>
    <row r="947">
      <c r="A947" s="13"/>
      <c r="B947" s="13"/>
      <c r="C947" s="14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9"/>
      <c r="O947" s="19"/>
      <c r="P947" s="19"/>
      <c r="Q947" s="19"/>
      <c r="R947" s="19"/>
      <c r="S947" s="19"/>
      <c r="T947" s="19"/>
      <c r="U947" s="19"/>
    </row>
    <row r="948">
      <c r="A948" s="13"/>
      <c r="B948" s="13"/>
      <c r="C948" s="14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9"/>
      <c r="O948" s="19"/>
      <c r="P948" s="19"/>
      <c r="Q948" s="19"/>
      <c r="R948" s="19"/>
      <c r="S948" s="19"/>
      <c r="T948" s="19"/>
      <c r="U948" s="19"/>
    </row>
    <row r="949">
      <c r="A949" s="13"/>
      <c r="B949" s="13"/>
      <c r="C949" s="14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9"/>
      <c r="O949" s="19"/>
      <c r="P949" s="19"/>
      <c r="Q949" s="19"/>
      <c r="R949" s="19"/>
      <c r="S949" s="19"/>
      <c r="T949" s="19"/>
      <c r="U949" s="19"/>
    </row>
    <row r="950">
      <c r="A950" s="13"/>
      <c r="B950" s="13"/>
      <c r="C950" s="14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9"/>
      <c r="O950" s="19"/>
      <c r="P950" s="19"/>
      <c r="Q950" s="19"/>
      <c r="R950" s="19"/>
      <c r="S950" s="19"/>
      <c r="T950" s="19"/>
      <c r="U950" s="19"/>
    </row>
    <row r="951">
      <c r="A951" s="13"/>
      <c r="B951" s="13"/>
      <c r="C951" s="14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9"/>
      <c r="O951" s="19"/>
      <c r="P951" s="19"/>
      <c r="Q951" s="19"/>
      <c r="R951" s="19"/>
      <c r="S951" s="19"/>
      <c r="T951" s="19"/>
      <c r="U951" s="19"/>
    </row>
    <row r="952">
      <c r="A952" s="13"/>
      <c r="B952" s="13"/>
      <c r="C952" s="14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9"/>
      <c r="O952" s="19"/>
      <c r="P952" s="19"/>
      <c r="Q952" s="19"/>
      <c r="R952" s="19"/>
      <c r="S952" s="19"/>
      <c r="T952" s="19"/>
      <c r="U952" s="19"/>
    </row>
    <row r="953">
      <c r="A953" s="13"/>
      <c r="B953" s="13"/>
      <c r="C953" s="14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9"/>
      <c r="O953" s="19"/>
      <c r="P953" s="19"/>
      <c r="Q953" s="19"/>
      <c r="R953" s="19"/>
      <c r="S953" s="19"/>
      <c r="T953" s="19"/>
      <c r="U953" s="19"/>
    </row>
    <row r="954">
      <c r="A954" s="13"/>
      <c r="B954" s="13"/>
      <c r="C954" s="14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9"/>
      <c r="O954" s="19"/>
      <c r="P954" s="19"/>
      <c r="Q954" s="19"/>
      <c r="R954" s="19"/>
      <c r="S954" s="19"/>
      <c r="T954" s="19"/>
      <c r="U954" s="19"/>
    </row>
    <row r="955">
      <c r="A955" s="13"/>
      <c r="B955" s="13"/>
      <c r="C955" s="14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9"/>
      <c r="O955" s="19"/>
      <c r="P955" s="19"/>
      <c r="Q955" s="19"/>
      <c r="R955" s="19"/>
      <c r="S955" s="19"/>
      <c r="T955" s="19"/>
      <c r="U955" s="19"/>
    </row>
    <row r="956">
      <c r="A956" s="13"/>
      <c r="B956" s="13"/>
      <c r="C956" s="14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9"/>
      <c r="O956" s="19"/>
      <c r="P956" s="19"/>
      <c r="Q956" s="19"/>
      <c r="R956" s="19"/>
      <c r="S956" s="19"/>
      <c r="T956" s="19"/>
      <c r="U956" s="19"/>
    </row>
    <row r="957">
      <c r="A957" s="13"/>
      <c r="B957" s="13"/>
      <c r="C957" s="14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9"/>
      <c r="O957" s="19"/>
      <c r="P957" s="19"/>
      <c r="Q957" s="19"/>
      <c r="R957" s="19"/>
      <c r="S957" s="19"/>
      <c r="T957" s="19"/>
      <c r="U957" s="19"/>
    </row>
    <row r="958">
      <c r="A958" s="13"/>
      <c r="B958" s="13"/>
      <c r="C958" s="14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9"/>
      <c r="O958" s="19"/>
      <c r="P958" s="19"/>
      <c r="Q958" s="19"/>
      <c r="R958" s="19"/>
      <c r="S958" s="19"/>
      <c r="T958" s="19"/>
      <c r="U958" s="19"/>
    </row>
    <row r="959">
      <c r="A959" s="13"/>
      <c r="B959" s="13"/>
      <c r="C959" s="14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9"/>
      <c r="O959" s="19"/>
      <c r="P959" s="19"/>
      <c r="Q959" s="19"/>
      <c r="R959" s="19"/>
      <c r="S959" s="19"/>
      <c r="T959" s="19"/>
      <c r="U959" s="19"/>
    </row>
    <row r="960">
      <c r="A960" s="13"/>
      <c r="B960" s="13"/>
      <c r="C960" s="14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9"/>
      <c r="O960" s="19"/>
      <c r="P960" s="19"/>
      <c r="Q960" s="19"/>
      <c r="R960" s="19"/>
      <c r="S960" s="19"/>
      <c r="T960" s="19"/>
      <c r="U960" s="19"/>
    </row>
    <row r="961">
      <c r="A961" s="13"/>
      <c r="B961" s="13"/>
      <c r="C961" s="14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9"/>
      <c r="O961" s="19"/>
      <c r="P961" s="19"/>
      <c r="Q961" s="19"/>
      <c r="R961" s="19"/>
      <c r="S961" s="19"/>
      <c r="T961" s="19"/>
      <c r="U961" s="19"/>
    </row>
    <row r="962">
      <c r="A962" s="13"/>
      <c r="B962" s="13"/>
      <c r="C962" s="14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9"/>
      <c r="O962" s="19"/>
      <c r="P962" s="19"/>
      <c r="Q962" s="19"/>
      <c r="R962" s="19"/>
      <c r="S962" s="19"/>
      <c r="T962" s="19"/>
      <c r="U962" s="19"/>
    </row>
    <row r="963">
      <c r="A963" s="13"/>
      <c r="B963" s="13"/>
      <c r="C963" s="14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9"/>
      <c r="O963" s="19"/>
      <c r="P963" s="19"/>
      <c r="Q963" s="19"/>
      <c r="R963" s="19"/>
      <c r="S963" s="19"/>
      <c r="T963" s="19"/>
      <c r="U963" s="19"/>
    </row>
    <row r="964">
      <c r="A964" s="13"/>
      <c r="B964" s="13"/>
      <c r="C964" s="14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9"/>
      <c r="O964" s="19"/>
      <c r="P964" s="19"/>
      <c r="Q964" s="19"/>
      <c r="R964" s="19"/>
      <c r="S964" s="19"/>
      <c r="T964" s="19"/>
      <c r="U964" s="19"/>
    </row>
    <row r="965">
      <c r="A965" s="13"/>
      <c r="B965" s="13"/>
      <c r="C965" s="14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9"/>
      <c r="O965" s="19"/>
      <c r="P965" s="19"/>
      <c r="Q965" s="19"/>
      <c r="R965" s="19"/>
      <c r="S965" s="19"/>
      <c r="T965" s="19"/>
      <c r="U965" s="19"/>
    </row>
    <row r="966">
      <c r="A966" s="13"/>
      <c r="B966" s="13"/>
      <c r="C966" s="14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9"/>
      <c r="O966" s="19"/>
      <c r="P966" s="19"/>
      <c r="Q966" s="19"/>
      <c r="R966" s="19"/>
      <c r="S966" s="19"/>
      <c r="T966" s="19"/>
      <c r="U966" s="19"/>
    </row>
    <row r="967">
      <c r="A967" s="13"/>
      <c r="B967" s="13"/>
      <c r="C967" s="14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9"/>
      <c r="O967" s="19"/>
      <c r="P967" s="19"/>
      <c r="Q967" s="19"/>
      <c r="R967" s="19"/>
      <c r="S967" s="19"/>
      <c r="T967" s="19"/>
      <c r="U967" s="19"/>
    </row>
    <row r="968">
      <c r="A968" s="13"/>
      <c r="B968" s="13"/>
      <c r="C968" s="14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9"/>
      <c r="O968" s="19"/>
      <c r="P968" s="19"/>
      <c r="Q968" s="19"/>
      <c r="R968" s="19"/>
      <c r="S968" s="19"/>
      <c r="T968" s="19"/>
      <c r="U968" s="19"/>
    </row>
    <row r="969">
      <c r="A969" s="13"/>
      <c r="B969" s="13"/>
      <c r="C969" s="14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9"/>
      <c r="O969" s="19"/>
      <c r="P969" s="19"/>
      <c r="Q969" s="19"/>
      <c r="R969" s="19"/>
      <c r="S969" s="19"/>
      <c r="T969" s="19"/>
      <c r="U969" s="19"/>
    </row>
    <row r="970">
      <c r="A970" s="13"/>
      <c r="B970" s="13"/>
      <c r="C970" s="14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9"/>
      <c r="O970" s="19"/>
      <c r="P970" s="19"/>
      <c r="Q970" s="19"/>
      <c r="R970" s="19"/>
      <c r="S970" s="19"/>
      <c r="T970" s="19"/>
      <c r="U970" s="19"/>
    </row>
    <row r="971">
      <c r="A971" s="13"/>
      <c r="B971" s="13"/>
      <c r="C971" s="14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9"/>
      <c r="O971" s="19"/>
      <c r="P971" s="19"/>
      <c r="Q971" s="19"/>
      <c r="R971" s="19"/>
      <c r="S971" s="19"/>
      <c r="T971" s="19"/>
      <c r="U971" s="19"/>
    </row>
    <row r="972">
      <c r="A972" s="13"/>
      <c r="B972" s="13"/>
      <c r="C972" s="14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9"/>
      <c r="O972" s="19"/>
      <c r="P972" s="19"/>
      <c r="Q972" s="19"/>
      <c r="R972" s="19"/>
      <c r="S972" s="19"/>
      <c r="T972" s="19"/>
      <c r="U972" s="19"/>
    </row>
    <row r="973">
      <c r="A973" s="13"/>
      <c r="B973" s="13"/>
      <c r="C973" s="14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9"/>
      <c r="O973" s="19"/>
      <c r="P973" s="19"/>
      <c r="Q973" s="19"/>
      <c r="R973" s="19"/>
      <c r="S973" s="19"/>
      <c r="T973" s="19"/>
      <c r="U973" s="19"/>
    </row>
    <row r="974">
      <c r="A974" s="13"/>
      <c r="B974" s="13"/>
      <c r="C974" s="14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9"/>
      <c r="O974" s="19"/>
      <c r="P974" s="19"/>
      <c r="Q974" s="19"/>
      <c r="R974" s="19"/>
      <c r="S974" s="19"/>
      <c r="T974" s="19"/>
      <c r="U974" s="19"/>
    </row>
    <row r="975">
      <c r="A975" s="13"/>
      <c r="B975" s="13"/>
      <c r="C975" s="14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9"/>
      <c r="O975" s="19"/>
      <c r="P975" s="19"/>
      <c r="Q975" s="19"/>
      <c r="R975" s="19"/>
      <c r="S975" s="19"/>
      <c r="T975" s="19"/>
      <c r="U975" s="19"/>
    </row>
    <row r="976">
      <c r="A976" s="13"/>
      <c r="B976" s="13"/>
      <c r="C976" s="14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9"/>
      <c r="O976" s="19"/>
      <c r="P976" s="19"/>
      <c r="Q976" s="19"/>
      <c r="R976" s="19"/>
      <c r="S976" s="19"/>
      <c r="T976" s="19"/>
      <c r="U976" s="19"/>
    </row>
    <row r="977">
      <c r="A977" s="13"/>
      <c r="B977" s="13"/>
      <c r="C977" s="14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9"/>
      <c r="O977" s="19"/>
      <c r="P977" s="19"/>
      <c r="Q977" s="19"/>
      <c r="R977" s="19"/>
      <c r="S977" s="19"/>
      <c r="T977" s="19"/>
      <c r="U977" s="19"/>
    </row>
    <row r="978">
      <c r="A978" s="13"/>
      <c r="B978" s="13"/>
      <c r="C978" s="14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9"/>
      <c r="O978" s="19"/>
      <c r="P978" s="19"/>
      <c r="Q978" s="19"/>
      <c r="R978" s="19"/>
      <c r="S978" s="19"/>
      <c r="T978" s="19"/>
      <c r="U978" s="19"/>
    </row>
    <row r="979">
      <c r="A979" s="13"/>
      <c r="B979" s="13"/>
      <c r="C979" s="14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9"/>
      <c r="O979" s="19"/>
      <c r="P979" s="19"/>
      <c r="Q979" s="19"/>
      <c r="R979" s="19"/>
      <c r="S979" s="19"/>
      <c r="T979" s="19"/>
      <c r="U979" s="19"/>
    </row>
    <row r="980">
      <c r="A980" s="13"/>
      <c r="B980" s="13"/>
      <c r="C980" s="14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9"/>
      <c r="O980" s="19"/>
      <c r="P980" s="19"/>
      <c r="Q980" s="19"/>
      <c r="R980" s="19"/>
      <c r="S980" s="19"/>
      <c r="T980" s="19"/>
      <c r="U980" s="19"/>
    </row>
    <row r="981">
      <c r="A981" s="13"/>
      <c r="B981" s="13"/>
      <c r="C981" s="14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9"/>
      <c r="O981" s="19"/>
      <c r="P981" s="19"/>
      <c r="Q981" s="19"/>
      <c r="R981" s="19"/>
      <c r="S981" s="19"/>
      <c r="T981" s="19"/>
      <c r="U981" s="19"/>
    </row>
    <row r="982">
      <c r="A982" s="13"/>
      <c r="B982" s="13"/>
      <c r="C982" s="14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9"/>
      <c r="O982" s="19"/>
      <c r="P982" s="19"/>
      <c r="Q982" s="19"/>
      <c r="R982" s="19"/>
      <c r="S982" s="19"/>
      <c r="T982" s="19"/>
      <c r="U982" s="19"/>
    </row>
    <row r="983">
      <c r="A983" s="13"/>
      <c r="B983" s="13"/>
      <c r="C983" s="14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9"/>
      <c r="O983" s="19"/>
      <c r="P983" s="19"/>
      <c r="Q983" s="19"/>
      <c r="R983" s="19"/>
      <c r="S983" s="19"/>
      <c r="T983" s="19"/>
      <c r="U983" s="19"/>
    </row>
    <row r="984">
      <c r="A984" s="13"/>
      <c r="B984" s="13"/>
      <c r="C984" s="14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9"/>
      <c r="O984" s="19"/>
      <c r="P984" s="19"/>
      <c r="Q984" s="19"/>
      <c r="R984" s="19"/>
      <c r="S984" s="19"/>
      <c r="T984" s="19"/>
      <c r="U984" s="19"/>
    </row>
    <row r="985">
      <c r="A985" s="13"/>
      <c r="B985" s="13"/>
      <c r="C985" s="14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9"/>
      <c r="O985" s="19"/>
      <c r="P985" s="19"/>
      <c r="Q985" s="19"/>
      <c r="R985" s="19"/>
      <c r="S985" s="19"/>
      <c r="T985" s="19"/>
      <c r="U985" s="19"/>
    </row>
    <row r="986">
      <c r="A986" s="13"/>
      <c r="B986" s="13"/>
      <c r="C986" s="14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9"/>
      <c r="O986" s="19"/>
      <c r="P986" s="19"/>
      <c r="Q986" s="19"/>
      <c r="R986" s="19"/>
      <c r="S986" s="19"/>
      <c r="T986" s="19"/>
      <c r="U986" s="19"/>
    </row>
    <row r="987">
      <c r="A987" s="13"/>
      <c r="B987" s="13"/>
      <c r="C987" s="14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9"/>
      <c r="O987" s="19"/>
      <c r="P987" s="19"/>
      <c r="Q987" s="19"/>
      <c r="R987" s="19"/>
      <c r="S987" s="19"/>
      <c r="T987" s="19"/>
      <c r="U987" s="19"/>
    </row>
    <row r="988">
      <c r="A988" s="13"/>
      <c r="B988" s="13"/>
      <c r="C988" s="14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9"/>
      <c r="O988" s="19"/>
      <c r="P988" s="19"/>
      <c r="Q988" s="19"/>
      <c r="R988" s="19"/>
      <c r="S988" s="19"/>
      <c r="T988" s="19"/>
      <c r="U988" s="19"/>
    </row>
    <row r="989">
      <c r="A989" s="13"/>
      <c r="B989" s="13"/>
      <c r="C989" s="14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9"/>
      <c r="O989" s="19"/>
      <c r="P989" s="19"/>
      <c r="Q989" s="19"/>
      <c r="R989" s="19"/>
      <c r="S989" s="19"/>
      <c r="T989" s="19"/>
      <c r="U989" s="19"/>
    </row>
    <row r="990">
      <c r="A990" s="13"/>
      <c r="B990" s="13"/>
      <c r="C990" s="14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9"/>
      <c r="O990" s="19"/>
      <c r="P990" s="19"/>
      <c r="Q990" s="19"/>
      <c r="R990" s="19"/>
      <c r="S990" s="19"/>
      <c r="T990" s="19"/>
      <c r="U990" s="19"/>
    </row>
    <row r="991">
      <c r="A991" s="13"/>
      <c r="B991" s="13"/>
      <c r="C991" s="14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9"/>
      <c r="O991" s="19"/>
      <c r="P991" s="19"/>
      <c r="Q991" s="19"/>
      <c r="R991" s="19"/>
      <c r="S991" s="19"/>
      <c r="T991" s="19"/>
      <c r="U991" s="19"/>
    </row>
    <row r="992">
      <c r="A992" s="13"/>
      <c r="B992" s="13"/>
      <c r="C992" s="14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9"/>
      <c r="O992" s="19"/>
      <c r="P992" s="19"/>
      <c r="Q992" s="19"/>
      <c r="R992" s="19"/>
      <c r="S992" s="19"/>
      <c r="T992" s="19"/>
      <c r="U992" s="19"/>
    </row>
    <row r="993">
      <c r="A993" s="13"/>
      <c r="B993" s="13"/>
      <c r="C993" s="14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9"/>
      <c r="O993" s="19"/>
      <c r="P993" s="19"/>
      <c r="Q993" s="19"/>
      <c r="R993" s="19"/>
      <c r="S993" s="19"/>
      <c r="T993" s="19"/>
      <c r="U993" s="19"/>
    </row>
    <row r="994">
      <c r="A994" s="13"/>
      <c r="B994" s="13"/>
      <c r="C994" s="14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9"/>
      <c r="O994" s="19"/>
      <c r="P994" s="19"/>
      <c r="Q994" s="19"/>
      <c r="R994" s="19"/>
      <c r="S994" s="19"/>
      <c r="T994" s="19"/>
      <c r="U994" s="19"/>
    </row>
    <row r="995">
      <c r="A995" s="13"/>
      <c r="B995" s="13"/>
      <c r="C995" s="14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9"/>
      <c r="O995" s="19"/>
      <c r="P995" s="19"/>
      <c r="Q995" s="19"/>
      <c r="R995" s="19"/>
      <c r="S995" s="19"/>
      <c r="T995" s="19"/>
      <c r="U995" s="19"/>
    </row>
    <row r="996">
      <c r="A996" s="13"/>
      <c r="B996" s="13"/>
      <c r="C996" s="14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9"/>
      <c r="O996" s="19"/>
      <c r="P996" s="19"/>
      <c r="Q996" s="19"/>
      <c r="R996" s="19"/>
      <c r="S996" s="19"/>
      <c r="T996" s="19"/>
      <c r="U996" s="19"/>
    </row>
    <row r="997">
      <c r="A997" s="13"/>
      <c r="B997" s="13"/>
      <c r="C997" s="14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9"/>
      <c r="O997" s="19"/>
      <c r="P997" s="19"/>
      <c r="Q997" s="19"/>
      <c r="R997" s="19"/>
      <c r="S997" s="19"/>
      <c r="T997" s="19"/>
      <c r="U997" s="19"/>
    </row>
    <row r="998">
      <c r="A998" s="13"/>
      <c r="B998" s="13"/>
      <c r="C998" s="14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9"/>
      <c r="O998" s="19"/>
      <c r="P998" s="19"/>
      <c r="Q998" s="19"/>
      <c r="R998" s="19"/>
      <c r="S998" s="19"/>
      <c r="T998" s="19"/>
      <c r="U998" s="19"/>
    </row>
    <row r="999">
      <c r="A999" s="13"/>
      <c r="B999" s="13"/>
      <c r="C999" s="14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9"/>
      <c r="O999" s="19"/>
      <c r="P999" s="19"/>
      <c r="Q999" s="19"/>
      <c r="R999" s="19"/>
      <c r="S999" s="19"/>
      <c r="T999" s="19"/>
      <c r="U999" s="19"/>
    </row>
    <row r="1000">
      <c r="A1000" s="13"/>
      <c r="B1000" s="13"/>
      <c r="C1000" s="14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9"/>
      <c r="O1000" s="19"/>
      <c r="P1000" s="19"/>
      <c r="Q1000" s="19"/>
      <c r="R1000" s="19"/>
      <c r="S1000" s="19"/>
      <c r="T1000" s="19"/>
      <c r="U1000" s="19"/>
    </row>
  </sheetData>
  <dataValidations>
    <dataValidation type="list" allowBlank="1" showErrorMessage="1" sqref="B2:B497">
      <formula1>"ANO,BEZPP,KDU-ČSL,KSČM,ODS,OK,Pirati,Přísaha,ProMOST,SD-SN,SEN 21,SLK,SOCDEM,SPD,SproK,STAN,TOP09"</formula1>
    </dataValidation>
    <dataValidation type="list" allowBlank="1" showErrorMessage="1" sqref="G2:G334">
      <formula1>"За поправку,Против поправки,Не известно"</formula1>
    </dataValidation>
    <dataValidation type="list" allowBlank="1" showErrorMessage="1" sqref="A2:A497">
      <formula1>"Poslanec,Senator,Europoslanec,Jiny politik,Organ"</formula1>
    </dataValidation>
  </dataValidations>
  <hyperlinks>
    <hyperlink r:id="rId2" ref="C202"/>
    <hyperlink r:id="rId3" ref="C203"/>
    <hyperlink r:id="rId4" ref="C204"/>
    <hyperlink r:id="rId5" ref="C205"/>
    <hyperlink r:id="rId6" ref="C206"/>
    <hyperlink r:id="rId7" ref="C207"/>
    <hyperlink r:id="rId8" ref="C208"/>
    <hyperlink r:id="rId9" ref="C209"/>
    <hyperlink r:id="rId10" ref="C210"/>
    <hyperlink r:id="rId11" ref="C211"/>
    <hyperlink r:id="rId12" ref="C212"/>
    <hyperlink r:id="rId13" ref="C213"/>
    <hyperlink r:id="rId14" ref="C214"/>
    <hyperlink r:id="rId15" ref="C215"/>
    <hyperlink r:id="rId16" ref="C216"/>
    <hyperlink r:id="rId17" ref="C217"/>
    <hyperlink r:id="rId18" ref="C218"/>
    <hyperlink r:id="rId19" ref="C219"/>
    <hyperlink r:id="rId20" ref="C220"/>
    <hyperlink r:id="rId21" ref="C221"/>
    <hyperlink r:id="rId22" ref="C222"/>
    <hyperlink r:id="rId23" ref="C223"/>
    <hyperlink r:id="rId24" ref="C224"/>
    <hyperlink r:id="rId25" ref="C225"/>
    <hyperlink r:id="rId26" ref="C226"/>
    <hyperlink r:id="rId27" ref="C227"/>
    <hyperlink r:id="rId28" ref="C228"/>
    <hyperlink r:id="rId29" ref="C229"/>
    <hyperlink r:id="rId30" ref="C230"/>
    <hyperlink r:id="rId31" ref="C231"/>
    <hyperlink r:id="rId32" ref="C232"/>
    <hyperlink r:id="rId33" ref="C233"/>
    <hyperlink r:id="rId34" ref="C234"/>
    <hyperlink r:id="rId35" ref="C235"/>
    <hyperlink r:id="rId36" ref="C236"/>
    <hyperlink r:id="rId37" ref="C237"/>
    <hyperlink r:id="rId38" ref="C238"/>
    <hyperlink r:id="rId39" ref="C239"/>
    <hyperlink r:id="rId40" ref="C240"/>
    <hyperlink r:id="rId41" ref="C241"/>
    <hyperlink r:id="rId42" ref="C242"/>
    <hyperlink r:id="rId43" ref="C243"/>
    <hyperlink r:id="rId44" ref="C244"/>
    <hyperlink r:id="rId45" ref="C245"/>
    <hyperlink r:id="rId46" ref="C246"/>
    <hyperlink r:id="rId47" ref="C247"/>
    <hyperlink r:id="rId48" ref="C248"/>
    <hyperlink r:id="rId49" ref="C249"/>
    <hyperlink r:id="rId50" ref="C250"/>
    <hyperlink r:id="rId51" ref="C251"/>
    <hyperlink r:id="rId52" ref="C252"/>
    <hyperlink r:id="rId53" ref="C253"/>
    <hyperlink r:id="rId54" ref="C254"/>
    <hyperlink r:id="rId55" ref="C255"/>
    <hyperlink r:id="rId56" ref="C256"/>
    <hyperlink r:id="rId57" ref="C257"/>
    <hyperlink r:id="rId58" ref="C258"/>
    <hyperlink r:id="rId59" ref="C259"/>
    <hyperlink r:id="rId60" ref="C260"/>
    <hyperlink r:id="rId61" ref="C261"/>
    <hyperlink r:id="rId62" ref="C262"/>
    <hyperlink r:id="rId63" ref="C263"/>
    <hyperlink r:id="rId64" ref="C264"/>
    <hyperlink r:id="rId65" ref="C265"/>
    <hyperlink r:id="rId66" ref="C266"/>
    <hyperlink r:id="rId67" ref="C267"/>
    <hyperlink r:id="rId68" ref="C268"/>
    <hyperlink r:id="rId69" ref="C269"/>
    <hyperlink r:id="rId70" ref="C270"/>
    <hyperlink r:id="rId71" ref="C271"/>
    <hyperlink r:id="rId72" ref="C272"/>
    <hyperlink r:id="rId73" ref="C273"/>
    <hyperlink r:id="rId74" ref="C274"/>
    <hyperlink r:id="rId75" ref="C275"/>
    <hyperlink r:id="rId76" ref="C276"/>
    <hyperlink r:id="rId77" ref="C277"/>
    <hyperlink r:id="rId78" ref="C278"/>
    <hyperlink r:id="rId79" ref="C279"/>
    <hyperlink r:id="rId80" ref="C280"/>
    <hyperlink r:id="rId81" ref="C281"/>
    <hyperlink r:id="rId82" ref="C282"/>
    <hyperlink r:id="rId83" ref="E283"/>
    <hyperlink r:id="rId84" ref="E284"/>
    <hyperlink r:id="rId85" ref="E285"/>
    <hyperlink r:id="rId86" ref="E286"/>
    <hyperlink r:id="rId87" ref="E287"/>
    <hyperlink r:id="rId88" ref="E288"/>
    <hyperlink r:id="rId89" ref="E289"/>
    <hyperlink r:id="rId90" ref="E290"/>
    <hyperlink r:id="rId91" ref="E291"/>
    <hyperlink r:id="rId92" ref="E292"/>
    <hyperlink r:id="rId93" ref="E293"/>
    <hyperlink r:id="rId94" ref="E294"/>
    <hyperlink r:id="rId95" ref="E295"/>
    <hyperlink r:id="rId96" ref="E296"/>
    <hyperlink r:id="rId97" ref="E297"/>
    <hyperlink r:id="rId98" ref="E298"/>
    <hyperlink r:id="rId99" ref="E299"/>
    <hyperlink r:id="rId100" ref="E300"/>
    <hyperlink r:id="rId101" ref="E301"/>
    <hyperlink r:id="rId102" ref="E302"/>
    <hyperlink r:id="rId103" ref="E303"/>
  </hyperlinks>
  <drawing r:id="rId104"/>
  <legacyDrawing r:id="rId10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1.25"/>
    <col customWidth="1" min="2" max="2" width="8.38"/>
    <col customWidth="1" min="3" max="3" width="28.88"/>
    <col customWidth="1" min="4" max="4" width="21.13"/>
    <col customWidth="1" min="5" max="5" width="21.0"/>
    <col customWidth="1" min="6" max="6" width="16.0"/>
    <col customWidth="1" min="7" max="7" width="10.5"/>
  </cols>
  <sheetData>
    <row r="1">
      <c r="A1" s="4" t="s">
        <v>29</v>
      </c>
      <c r="B1" s="4" t="s">
        <v>12</v>
      </c>
      <c r="C1" s="4" t="s">
        <v>13</v>
      </c>
      <c r="D1" s="4" t="s">
        <v>30</v>
      </c>
      <c r="E1" s="4" t="s">
        <v>31</v>
      </c>
      <c r="F1" s="38" t="s">
        <v>1080</v>
      </c>
      <c r="G1" s="4" t="s">
        <v>33</v>
      </c>
    </row>
    <row r="2">
      <c r="A2" s="39" t="str">
        <f t="array" ref="A2:G397">SORT('Статистика'!A2:G397,6,FALSE)</f>
        <v>Poslanec</v>
      </c>
      <c r="B2" s="13" t="s">
        <v>431</v>
      </c>
      <c r="C2" s="13" t="s">
        <v>503</v>
      </c>
      <c r="D2" s="13" t="s">
        <v>168</v>
      </c>
      <c r="E2" s="13" t="s">
        <v>504</v>
      </c>
      <c r="F2" s="40">
        <v>7.5</v>
      </c>
      <c r="G2" s="13" t="s">
        <v>1081</v>
      </c>
    </row>
    <row r="3">
      <c r="A3" s="13" t="s">
        <v>47</v>
      </c>
      <c r="B3" s="13" t="s">
        <v>431</v>
      </c>
      <c r="C3" s="13" t="s">
        <v>511</v>
      </c>
      <c r="D3" s="13" t="s">
        <v>168</v>
      </c>
      <c r="E3" s="13" t="s">
        <v>512</v>
      </c>
      <c r="F3" s="40">
        <v>7.5</v>
      </c>
      <c r="G3" s="13" t="s">
        <v>1081</v>
      </c>
    </row>
    <row r="4">
      <c r="A4" s="13" t="s">
        <v>47</v>
      </c>
      <c r="B4" s="13" t="s">
        <v>802</v>
      </c>
      <c r="C4" s="13" t="s">
        <v>855</v>
      </c>
      <c r="D4" s="13"/>
      <c r="E4" s="13" t="s">
        <v>856</v>
      </c>
      <c r="F4" s="40">
        <v>7.0</v>
      </c>
      <c r="G4" s="13" t="s">
        <v>1081</v>
      </c>
    </row>
    <row r="5">
      <c r="A5" s="13" t="s">
        <v>47</v>
      </c>
      <c r="B5" s="13" t="s">
        <v>669</v>
      </c>
      <c r="C5" s="13" t="s">
        <v>710</v>
      </c>
      <c r="D5" s="13"/>
      <c r="E5" s="13" t="s">
        <v>711</v>
      </c>
      <c r="F5" s="40">
        <v>6.6</v>
      </c>
      <c r="G5" s="13" t="s">
        <v>1081</v>
      </c>
    </row>
    <row r="6">
      <c r="A6" s="13" t="s">
        <v>47</v>
      </c>
      <c r="B6" s="13" t="s">
        <v>338</v>
      </c>
      <c r="C6" s="13" t="s">
        <v>343</v>
      </c>
      <c r="D6" s="13"/>
      <c r="E6" s="13" t="s">
        <v>344</v>
      </c>
      <c r="F6" s="40">
        <v>5.0</v>
      </c>
      <c r="G6" s="13" t="s">
        <v>1081</v>
      </c>
    </row>
    <row r="7">
      <c r="A7" s="13" t="s">
        <v>47</v>
      </c>
      <c r="B7" s="13" t="s">
        <v>338</v>
      </c>
      <c r="C7" s="13" t="s">
        <v>383</v>
      </c>
      <c r="D7" s="13"/>
      <c r="E7" s="13" t="s">
        <v>384</v>
      </c>
      <c r="F7" s="40">
        <v>5.0</v>
      </c>
      <c r="G7" s="13" t="s">
        <v>1081</v>
      </c>
    </row>
    <row r="8">
      <c r="A8" s="13" t="s">
        <v>47</v>
      </c>
      <c r="B8" s="13" t="s">
        <v>431</v>
      </c>
      <c r="C8" s="13" t="s">
        <v>432</v>
      </c>
      <c r="D8" s="13"/>
      <c r="E8" s="13" t="s">
        <v>433</v>
      </c>
      <c r="F8" s="40">
        <v>5.0</v>
      </c>
      <c r="G8" s="13" t="s">
        <v>1081</v>
      </c>
    </row>
    <row r="9">
      <c r="A9" s="13" t="s">
        <v>47</v>
      </c>
      <c r="B9" s="13" t="s">
        <v>431</v>
      </c>
      <c r="C9" s="13" t="s">
        <v>436</v>
      </c>
      <c r="D9" s="13"/>
      <c r="E9" s="13" t="s">
        <v>437</v>
      </c>
      <c r="F9" s="40">
        <v>5.0</v>
      </c>
      <c r="G9" s="13" t="s">
        <v>1081</v>
      </c>
    </row>
    <row r="10">
      <c r="A10" s="13" t="s">
        <v>47</v>
      </c>
      <c r="B10" s="13" t="s">
        <v>431</v>
      </c>
      <c r="C10" s="13" t="s">
        <v>463</v>
      </c>
      <c r="D10" s="13"/>
      <c r="E10" s="13" t="s">
        <v>464</v>
      </c>
      <c r="F10" s="40">
        <v>5.0</v>
      </c>
      <c r="G10" s="13" t="s">
        <v>1081</v>
      </c>
    </row>
    <row r="11">
      <c r="A11" s="13" t="s">
        <v>47</v>
      </c>
      <c r="B11" s="13" t="s">
        <v>431</v>
      </c>
      <c r="C11" s="13" t="s">
        <v>471</v>
      </c>
      <c r="D11" s="13"/>
      <c r="E11" s="13" t="s">
        <v>472</v>
      </c>
      <c r="F11" s="40">
        <v>5.0</v>
      </c>
      <c r="G11" s="13" t="s">
        <v>1081</v>
      </c>
    </row>
    <row r="12">
      <c r="A12" s="13" t="s">
        <v>47</v>
      </c>
      <c r="B12" s="13" t="s">
        <v>431</v>
      </c>
      <c r="C12" s="13" t="s">
        <v>491</v>
      </c>
      <c r="D12" s="13"/>
      <c r="E12" s="13" t="s">
        <v>492</v>
      </c>
      <c r="F12" s="40">
        <v>5.0</v>
      </c>
      <c r="G12" s="13" t="s">
        <v>1081</v>
      </c>
    </row>
    <row r="13">
      <c r="A13" s="13" t="s">
        <v>47</v>
      </c>
      <c r="B13" s="13" t="s">
        <v>431</v>
      </c>
      <c r="C13" s="13" t="s">
        <v>527</v>
      </c>
      <c r="D13" s="13"/>
      <c r="E13" s="13" t="s">
        <v>528</v>
      </c>
      <c r="F13" s="40">
        <v>5.0</v>
      </c>
      <c r="G13" s="13" t="s">
        <v>1081</v>
      </c>
    </row>
    <row r="14">
      <c r="A14" s="13" t="s">
        <v>47</v>
      </c>
      <c r="B14" s="13" t="s">
        <v>431</v>
      </c>
      <c r="C14" s="13" t="s">
        <v>531</v>
      </c>
      <c r="D14" s="13"/>
      <c r="E14" s="13" t="s">
        <v>532</v>
      </c>
      <c r="F14" s="40">
        <v>5.0</v>
      </c>
      <c r="G14" s="13" t="s">
        <v>1081</v>
      </c>
    </row>
    <row r="15">
      <c r="A15" s="13" t="s">
        <v>47</v>
      </c>
      <c r="B15" s="13" t="s">
        <v>431</v>
      </c>
      <c r="C15" s="13" t="s">
        <v>543</v>
      </c>
      <c r="D15" s="13"/>
      <c r="E15" s="13" t="s">
        <v>544</v>
      </c>
      <c r="F15" s="40">
        <v>5.0</v>
      </c>
      <c r="G15" s="13" t="s">
        <v>1081</v>
      </c>
    </row>
    <row r="16">
      <c r="A16" s="13" t="s">
        <v>47</v>
      </c>
      <c r="B16" s="13" t="s">
        <v>572</v>
      </c>
      <c r="C16" s="13" t="s">
        <v>573</v>
      </c>
      <c r="D16" s="13"/>
      <c r="E16" s="13" t="s">
        <v>574</v>
      </c>
      <c r="F16" s="40">
        <v>5.0</v>
      </c>
      <c r="G16" s="13" t="s">
        <v>1081</v>
      </c>
    </row>
    <row r="17">
      <c r="A17" s="13" t="s">
        <v>47</v>
      </c>
      <c r="B17" s="13" t="s">
        <v>669</v>
      </c>
      <c r="C17" s="13" t="s">
        <v>682</v>
      </c>
      <c r="D17" s="13"/>
      <c r="E17" s="13" t="s">
        <v>683</v>
      </c>
      <c r="F17" s="40">
        <v>5.0</v>
      </c>
      <c r="G17" s="13" t="s">
        <v>1081</v>
      </c>
    </row>
    <row r="18">
      <c r="A18" s="13" t="s">
        <v>47</v>
      </c>
      <c r="B18" s="13" t="s">
        <v>669</v>
      </c>
      <c r="C18" s="13" t="s">
        <v>702</v>
      </c>
      <c r="D18" s="13"/>
      <c r="E18" s="13" t="s">
        <v>703</v>
      </c>
      <c r="F18" s="40">
        <v>5.0</v>
      </c>
      <c r="G18" s="13" t="s">
        <v>1081</v>
      </c>
    </row>
    <row r="19">
      <c r="A19" s="13" t="s">
        <v>47</v>
      </c>
      <c r="B19" s="13" t="s">
        <v>669</v>
      </c>
      <c r="C19" s="13" t="s">
        <v>722</v>
      </c>
      <c r="D19" s="13"/>
      <c r="E19" s="13" t="s">
        <v>723</v>
      </c>
      <c r="F19" s="40">
        <v>5.0</v>
      </c>
      <c r="G19" s="13" t="s">
        <v>1081</v>
      </c>
    </row>
    <row r="20">
      <c r="A20" s="13" t="s">
        <v>47</v>
      </c>
      <c r="B20" s="13" t="s">
        <v>669</v>
      </c>
      <c r="C20" s="13" t="s">
        <v>738</v>
      </c>
      <c r="D20" s="13"/>
      <c r="E20" s="13" t="s">
        <v>739</v>
      </c>
      <c r="F20" s="40">
        <v>5.0</v>
      </c>
      <c r="G20" s="13" t="s">
        <v>1081</v>
      </c>
    </row>
    <row r="21">
      <c r="A21" s="13" t="s">
        <v>47</v>
      </c>
      <c r="B21" s="13" t="s">
        <v>669</v>
      </c>
      <c r="C21" s="13" t="s">
        <v>750</v>
      </c>
      <c r="D21" s="13"/>
      <c r="E21" s="13" t="s">
        <v>751</v>
      </c>
      <c r="F21" s="40">
        <v>5.0</v>
      </c>
      <c r="G21" s="13" t="s">
        <v>1081</v>
      </c>
    </row>
    <row r="22">
      <c r="A22" s="13" t="s">
        <v>47</v>
      </c>
      <c r="B22" s="13" t="s">
        <v>802</v>
      </c>
      <c r="C22" s="13" t="s">
        <v>843</v>
      </c>
      <c r="D22" s="13"/>
      <c r="E22" s="13" t="s">
        <v>844</v>
      </c>
      <c r="F22" s="40">
        <v>5.0</v>
      </c>
      <c r="G22" s="13" t="s">
        <v>1081</v>
      </c>
    </row>
    <row r="23">
      <c r="A23" s="13" t="s">
        <v>47</v>
      </c>
      <c r="B23" s="13" t="s">
        <v>48</v>
      </c>
      <c r="C23" s="13" t="s">
        <v>195</v>
      </c>
      <c r="D23" s="13" t="s">
        <v>196</v>
      </c>
      <c r="E23" s="13" t="s">
        <v>197</v>
      </c>
      <c r="F23" s="40">
        <v>4.95</v>
      </c>
      <c r="G23" s="13" t="s">
        <v>1081</v>
      </c>
    </row>
    <row r="24">
      <c r="A24" s="13" t="s">
        <v>47</v>
      </c>
      <c r="B24" s="13" t="s">
        <v>588</v>
      </c>
      <c r="C24" s="13" t="s">
        <v>601</v>
      </c>
      <c r="D24" s="13"/>
      <c r="E24" s="13" t="s">
        <v>602</v>
      </c>
      <c r="F24" s="40">
        <v>3.5999999999999996</v>
      </c>
      <c r="G24" s="13" t="s">
        <v>1081</v>
      </c>
    </row>
    <row r="25">
      <c r="A25" s="13" t="s">
        <v>47</v>
      </c>
      <c r="B25" s="13" t="s">
        <v>48</v>
      </c>
      <c r="C25" s="13" t="s">
        <v>68</v>
      </c>
      <c r="D25" s="13"/>
      <c r="E25" s="13" t="s">
        <v>69</v>
      </c>
      <c r="F25" s="40">
        <v>3.0</v>
      </c>
      <c r="G25" s="13" t="s">
        <v>1081</v>
      </c>
    </row>
    <row r="26">
      <c r="A26" s="13" t="s">
        <v>47</v>
      </c>
      <c r="B26" s="13" t="s">
        <v>48</v>
      </c>
      <c r="C26" s="13" t="s">
        <v>204</v>
      </c>
      <c r="D26" s="13"/>
      <c r="E26" s="13" t="s">
        <v>205</v>
      </c>
      <c r="F26" s="40">
        <v>3.0</v>
      </c>
      <c r="G26" s="13" t="s">
        <v>1081</v>
      </c>
    </row>
    <row r="27">
      <c r="A27" s="13" t="s">
        <v>47</v>
      </c>
      <c r="B27" s="13" t="s">
        <v>48</v>
      </c>
      <c r="C27" s="13" t="s">
        <v>316</v>
      </c>
      <c r="D27" s="13"/>
      <c r="E27" s="13" t="s">
        <v>317</v>
      </c>
      <c r="F27" s="40">
        <v>3.0</v>
      </c>
      <c r="G27" s="13" t="s">
        <v>1081</v>
      </c>
    </row>
    <row r="28">
      <c r="A28" s="13" t="s">
        <v>47</v>
      </c>
      <c r="B28" s="13" t="s">
        <v>48</v>
      </c>
      <c r="C28" s="13" t="s">
        <v>568</v>
      </c>
      <c r="D28" s="13"/>
      <c r="E28" s="13" t="s">
        <v>569</v>
      </c>
      <c r="F28" s="40">
        <v>3.0</v>
      </c>
      <c r="G28" s="13" t="s">
        <v>1081</v>
      </c>
    </row>
    <row r="29">
      <c r="A29" s="13" t="s">
        <v>47</v>
      </c>
      <c r="B29" s="13" t="s">
        <v>588</v>
      </c>
      <c r="C29" s="13" t="s">
        <v>589</v>
      </c>
      <c r="D29" s="13"/>
      <c r="E29" s="13" t="s">
        <v>590</v>
      </c>
      <c r="F29" s="40">
        <v>3.0</v>
      </c>
      <c r="G29" s="13" t="s">
        <v>1081</v>
      </c>
    </row>
    <row r="30">
      <c r="A30" s="13" t="s">
        <v>47</v>
      </c>
      <c r="B30" s="13" t="s">
        <v>588</v>
      </c>
      <c r="C30" s="13" t="s">
        <v>597</v>
      </c>
      <c r="D30" s="13"/>
      <c r="E30" s="13" t="s">
        <v>598</v>
      </c>
      <c r="F30" s="40">
        <v>3.0</v>
      </c>
      <c r="G30" s="13" t="s">
        <v>1081</v>
      </c>
    </row>
    <row r="31">
      <c r="A31" s="13" t="s">
        <v>47</v>
      </c>
      <c r="B31" s="13" t="s">
        <v>588</v>
      </c>
      <c r="C31" s="13" t="s">
        <v>633</v>
      </c>
      <c r="D31" s="13"/>
      <c r="E31" s="13" t="s">
        <v>634</v>
      </c>
      <c r="F31" s="40">
        <v>3.0</v>
      </c>
      <c r="G31" s="13" t="s">
        <v>1081</v>
      </c>
    </row>
    <row r="32">
      <c r="A32" s="13" t="s">
        <v>47</v>
      </c>
      <c r="B32" s="13" t="s">
        <v>588</v>
      </c>
      <c r="C32" s="13" t="s">
        <v>657</v>
      </c>
      <c r="D32" s="13"/>
      <c r="E32" s="13" t="s">
        <v>658</v>
      </c>
      <c r="F32" s="40">
        <v>3.0</v>
      </c>
      <c r="G32" s="13" t="s">
        <v>1081</v>
      </c>
    </row>
    <row r="33">
      <c r="A33" s="13" t="s">
        <v>47</v>
      </c>
      <c r="B33" s="13" t="s">
        <v>338</v>
      </c>
      <c r="C33" s="13" t="s">
        <v>367</v>
      </c>
      <c r="D33" s="13" t="s">
        <v>196</v>
      </c>
      <c r="E33" s="13" t="s">
        <v>368</v>
      </c>
      <c r="F33" s="40">
        <v>2.9699999999999998</v>
      </c>
      <c r="G33" s="13" t="s">
        <v>1081</v>
      </c>
    </row>
    <row r="34">
      <c r="A34" s="13" t="s">
        <v>47</v>
      </c>
      <c r="B34" s="13" t="s">
        <v>338</v>
      </c>
      <c r="C34" s="13" t="s">
        <v>395</v>
      </c>
      <c r="D34" s="13"/>
      <c r="E34" s="13" t="s">
        <v>396</v>
      </c>
      <c r="F34" s="40">
        <v>2.574</v>
      </c>
      <c r="G34" s="13" t="s">
        <v>1081</v>
      </c>
    </row>
    <row r="35">
      <c r="A35" s="13" t="s">
        <v>47</v>
      </c>
      <c r="B35" s="13" t="s">
        <v>431</v>
      </c>
      <c r="C35" s="13" t="s">
        <v>452</v>
      </c>
      <c r="D35" s="13"/>
      <c r="E35" s="13" t="s">
        <v>453</v>
      </c>
      <c r="F35" s="40">
        <v>2.2176</v>
      </c>
      <c r="G35" s="13" t="s">
        <v>1081</v>
      </c>
    </row>
    <row r="36">
      <c r="A36" s="13" t="s">
        <v>47</v>
      </c>
      <c r="B36" s="13" t="s">
        <v>431</v>
      </c>
      <c r="C36" s="13" t="s">
        <v>563</v>
      </c>
      <c r="D36" s="13" t="s">
        <v>564</v>
      </c>
      <c r="E36" s="13" t="s">
        <v>565</v>
      </c>
      <c r="F36" s="40">
        <v>2.1599999999999997</v>
      </c>
      <c r="G36" s="13" t="s">
        <v>1081</v>
      </c>
    </row>
    <row r="37">
      <c r="A37" s="13" t="s">
        <v>47</v>
      </c>
      <c r="B37" s="13" t="s">
        <v>669</v>
      </c>
      <c r="C37" s="13" t="s">
        <v>694</v>
      </c>
      <c r="D37" s="13" t="s">
        <v>196</v>
      </c>
      <c r="E37" s="13" t="s">
        <v>695</v>
      </c>
      <c r="F37" s="40">
        <v>2.1450000000000005</v>
      </c>
      <c r="G37" s="13" t="s">
        <v>27</v>
      </c>
    </row>
    <row r="38">
      <c r="A38" s="13" t="s">
        <v>47</v>
      </c>
      <c r="B38" s="13" t="s">
        <v>431</v>
      </c>
      <c r="C38" s="13" t="s">
        <v>475</v>
      </c>
      <c r="D38" s="13"/>
      <c r="E38" s="13" t="s">
        <v>476</v>
      </c>
      <c r="F38" s="40">
        <v>2.016</v>
      </c>
      <c r="G38" s="13" t="s">
        <v>1081</v>
      </c>
    </row>
    <row r="39">
      <c r="A39" s="13" t="s">
        <v>47</v>
      </c>
      <c r="B39" s="13" t="s">
        <v>669</v>
      </c>
      <c r="C39" s="13" t="s">
        <v>730</v>
      </c>
      <c r="D39" s="13" t="s">
        <v>168</v>
      </c>
      <c r="E39" s="13" t="s">
        <v>731</v>
      </c>
      <c r="F39" s="40">
        <v>1.98</v>
      </c>
      <c r="G39" s="13" t="s">
        <v>1081</v>
      </c>
    </row>
    <row r="40">
      <c r="A40" s="13" t="s">
        <v>47</v>
      </c>
      <c r="B40" s="13" t="s">
        <v>338</v>
      </c>
      <c r="C40" s="13" t="s">
        <v>351</v>
      </c>
      <c r="D40" s="13"/>
      <c r="E40" s="13" t="s">
        <v>352</v>
      </c>
      <c r="F40" s="40">
        <v>1.8719999999999999</v>
      </c>
      <c r="G40" s="13" t="s">
        <v>1081</v>
      </c>
    </row>
    <row r="41">
      <c r="A41" s="13" t="s">
        <v>47</v>
      </c>
      <c r="B41" s="13" t="s">
        <v>802</v>
      </c>
      <c r="C41" s="13" t="s">
        <v>819</v>
      </c>
      <c r="D41" s="13"/>
      <c r="E41" s="13" t="s">
        <v>820</v>
      </c>
      <c r="F41" s="40">
        <v>1.8719999999999999</v>
      </c>
      <c r="G41" s="13" t="s">
        <v>1081</v>
      </c>
    </row>
    <row r="42">
      <c r="A42" s="13" t="s">
        <v>47</v>
      </c>
      <c r="B42" s="13" t="s">
        <v>338</v>
      </c>
      <c r="C42" s="13" t="s">
        <v>359</v>
      </c>
      <c r="D42" s="13"/>
      <c r="E42" s="13" t="s">
        <v>360</v>
      </c>
      <c r="F42" s="40">
        <v>1.848</v>
      </c>
      <c r="G42" s="13" t="s">
        <v>1081</v>
      </c>
    </row>
    <row r="43">
      <c r="A43" s="13" t="s">
        <v>47</v>
      </c>
      <c r="B43" s="13" t="s">
        <v>572</v>
      </c>
      <c r="C43" s="13" t="s">
        <v>581</v>
      </c>
      <c r="D43" s="13"/>
      <c r="E43" s="13" t="s">
        <v>582</v>
      </c>
      <c r="F43" s="40">
        <v>1.848</v>
      </c>
      <c r="G43" s="13" t="s">
        <v>1081</v>
      </c>
    </row>
    <row r="44">
      <c r="A44" s="13" t="s">
        <v>47</v>
      </c>
      <c r="B44" s="13" t="s">
        <v>669</v>
      </c>
      <c r="C44" s="13" t="s">
        <v>670</v>
      </c>
      <c r="D44" s="13"/>
      <c r="E44" s="13" t="s">
        <v>671</v>
      </c>
      <c r="F44" s="40">
        <v>1.848</v>
      </c>
      <c r="G44" s="13" t="s">
        <v>1081</v>
      </c>
    </row>
    <row r="45">
      <c r="A45" s="13" t="s">
        <v>47</v>
      </c>
      <c r="B45" s="13" t="s">
        <v>338</v>
      </c>
      <c r="C45" s="13" t="s">
        <v>363</v>
      </c>
      <c r="D45" s="13"/>
      <c r="E45" s="13" t="s">
        <v>364</v>
      </c>
      <c r="F45" s="40">
        <v>1.7999999999999998</v>
      </c>
      <c r="G45" s="13" t="s">
        <v>1081</v>
      </c>
    </row>
    <row r="46">
      <c r="A46" s="13" t="s">
        <v>47</v>
      </c>
      <c r="B46" s="13" t="s">
        <v>431</v>
      </c>
      <c r="C46" s="13" t="s">
        <v>519</v>
      </c>
      <c r="D46" s="13" t="s">
        <v>168</v>
      </c>
      <c r="E46" s="13" t="s">
        <v>520</v>
      </c>
      <c r="F46" s="40">
        <v>1.7999999999999998</v>
      </c>
      <c r="G46" s="13" t="s">
        <v>1081</v>
      </c>
    </row>
    <row r="47">
      <c r="A47" s="13" t="s">
        <v>47</v>
      </c>
      <c r="B47" s="13" t="s">
        <v>669</v>
      </c>
      <c r="C47" s="13" t="s">
        <v>754</v>
      </c>
      <c r="D47" s="13" t="s">
        <v>168</v>
      </c>
      <c r="E47" s="13" t="s">
        <v>755</v>
      </c>
      <c r="F47" s="40">
        <v>1.7999999999999998</v>
      </c>
      <c r="G47" s="13" t="s">
        <v>1081</v>
      </c>
    </row>
    <row r="48">
      <c r="A48" s="13" t="s">
        <v>47</v>
      </c>
      <c r="B48" s="13" t="s">
        <v>802</v>
      </c>
      <c r="C48" s="13" t="s">
        <v>847</v>
      </c>
      <c r="D48" s="13" t="s">
        <v>168</v>
      </c>
      <c r="E48" s="13" t="s">
        <v>848</v>
      </c>
      <c r="F48" s="40">
        <v>1.7999999999999998</v>
      </c>
      <c r="G48" s="13" t="s">
        <v>1081</v>
      </c>
    </row>
    <row r="49">
      <c r="A49" s="13" t="s">
        <v>47</v>
      </c>
      <c r="B49" s="13" t="s">
        <v>338</v>
      </c>
      <c r="C49" s="13" t="s">
        <v>387</v>
      </c>
      <c r="D49" s="13"/>
      <c r="E49" s="13" t="s">
        <v>388</v>
      </c>
      <c r="F49" s="40">
        <v>1.68</v>
      </c>
      <c r="G49" s="13" t="s">
        <v>1081</v>
      </c>
    </row>
    <row r="50">
      <c r="A50" s="13" t="s">
        <v>47</v>
      </c>
      <c r="B50" s="13" t="s">
        <v>431</v>
      </c>
      <c r="C50" s="13" t="s">
        <v>487</v>
      </c>
      <c r="D50" s="13"/>
      <c r="E50" s="13" t="s">
        <v>488</v>
      </c>
      <c r="F50" s="40">
        <v>1.68</v>
      </c>
      <c r="G50" s="13" t="s">
        <v>1081</v>
      </c>
    </row>
    <row r="51">
      <c r="A51" s="13" t="s">
        <v>47</v>
      </c>
      <c r="B51" s="13" t="s">
        <v>431</v>
      </c>
      <c r="C51" s="13" t="s">
        <v>539</v>
      </c>
      <c r="D51" s="13"/>
      <c r="E51" s="13" t="s">
        <v>540</v>
      </c>
      <c r="F51" s="40">
        <v>1.68</v>
      </c>
      <c r="G51" s="13" t="s">
        <v>1081</v>
      </c>
    </row>
    <row r="52">
      <c r="A52" s="13" t="s">
        <v>47</v>
      </c>
      <c r="B52" s="13" t="s">
        <v>669</v>
      </c>
      <c r="C52" s="13" t="s">
        <v>686</v>
      </c>
      <c r="D52" s="13"/>
      <c r="E52" s="13" t="s">
        <v>687</v>
      </c>
      <c r="F52" s="40">
        <v>1.68</v>
      </c>
      <c r="G52" s="13" t="s">
        <v>1081</v>
      </c>
    </row>
    <row r="53">
      <c r="A53" s="13" t="s">
        <v>47</v>
      </c>
      <c r="B53" s="13" t="s">
        <v>669</v>
      </c>
      <c r="C53" s="13" t="s">
        <v>762</v>
      </c>
      <c r="D53" s="13"/>
      <c r="E53" s="13" t="s">
        <v>763</v>
      </c>
      <c r="F53" s="40">
        <v>1.68</v>
      </c>
      <c r="G53" s="13" t="s">
        <v>1081</v>
      </c>
    </row>
    <row r="54">
      <c r="A54" s="13" t="s">
        <v>47</v>
      </c>
      <c r="B54" s="13" t="s">
        <v>48</v>
      </c>
      <c r="C54" s="13" t="s">
        <v>228</v>
      </c>
      <c r="D54" s="13"/>
      <c r="E54" s="13" t="s">
        <v>229</v>
      </c>
      <c r="F54" s="40">
        <v>1.6632000000000002</v>
      </c>
      <c r="G54" s="13" t="s">
        <v>1081</v>
      </c>
    </row>
    <row r="55">
      <c r="A55" s="13" t="s">
        <v>47</v>
      </c>
      <c r="B55" s="13" t="s">
        <v>48</v>
      </c>
      <c r="C55" s="13" t="s">
        <v>296</v>
      </c>
      <c r="D55" s="13"/>
      <c r="E55" s="13" t="s">
        <v>297</v>
      </c>
      <c r="F55" s="40">
        <v>1.6632000000000002</v>
      </c>
      <c r="G55" s="13" t="s">
        <v>1081</v>
      </c>
    </row>
    <row r="56">
      <c r="A56" s="13" t="s">
        <v>47</v>
      </c>
      <c r="B56" s="13" t="s">
        <v>48</v>
      </c>
      <c r="C56" s="13" t="s">
        <v>304</v>
      </c>
      <c r="D56" s="13"/>
      <c r="E56" s="13" t="s">
        <v>305</v>
      </c>
      <c r="F56" s="40">
        <v>1.596672</v>
      </c>
      <c r="G56" s="13" t="s">
        <v>1081</v>
      </c>
    </row>
    <row r="57">
      <c r="A57" s="13" t="s">
        <v>47</v>
      </c>
      <c r="B57" s="13" t="s">
        <v>338</v>
      </c>
      <c r="C57" s="13" t="s">
        <v>371</v>
      </c>
      <c r="D57" s="13"/>
      <c r="E57" s="13" t="s">
        <v>372</v>
      </c>
      <c r="F57" s="40">
        <v>1.584</v>
      </c>
      <c r="G57" s="13" t="s">
        <v>1081</v>
      </c>
    </row>
    <row r="58">
      <c r="A58" s="13" t="s">
        <v>47</v>
      </c>
      <c r="B58" s="13" t="s">
        <v>431</v>
      </c>
      <c r="C58" s="13" t="s">
        <v>448</v>
      </c>
      <c r="D58" s="13"/>
      <c r="E58" s="13" t="s">
        <v>449</v>
      </c>
      <c r="F58" s="40">
        <v>1.584</v>
      </c>
      <c r="G58" s="13" t="s">
        <v>1081</v>
      </c>
    </row>
    <row r="59">
      <c r="A59" s="13" t="s">
        <v>47</v>
      </c>
      <c r="B59" s="13" t="s">
        <v>669</v>
      </c>
      <c r="C59" s="13" t="s">
        <v>794</v>
      </c>
      <c r="D59" s="13"/>
      <c r="E59" s="13" t="s">
        <v>795</v>
      </c>
      <c r="F59" s="40">
        <v>1.584</v>
      </c>
      <c r="G59" s="13" t="s">
        <v>1081</v>
      </c>
    </row>
    <row r="60">
      <c r="A60" s="13" t="s">
        <v>47</v>
      </c>
      <c r="B60" s="13" t="s">
        <v>669</v>
      </c>
      <c r="C60" s="13" t="s">
        <v>698</v>
      </c>
      <c r="D60" s="13"/>
      <c r="E60" s="13" t="s">
        <v>699</v>
      </c>
      <c r="F60" s="40">
        <v>1.4520000000000002</v>
      </c>
      <c r="G60" s="13" t="s">
        <v>1081</v>
      </c>
    </row>
    <row r="61">
      <c r="A61" s="13" t="s">
        <v>47</v>
      </c>
      <c r="B61" s="13" t="s">
        <v>669</v>
      </c>
      <c r="C61" s="13" t="s">
        <v>674</v>
      </c>
      <c r="D61" s="13"/>
      <c r="E61" s="13" t="s">
        <v>675</v>
      </c>
      <c r="F61" s="40">
        <v>1.44</v>
      </c>
      <c r="G61" s="13" t="s">
        <v>1081</v>
      </c>
    </row>
    <row r="62">
      <c r="A62" s="13" t="s">
        <v>47</v>
      </c>
      <c r="B62" s="13" t="s">
        <v>669</v>
      </c>
      <c r="C62" s="13" t="s">
        <v>798</v>
      </c>
      <c r="D62" s="13"/>
      <c r="E62" s="13" t="s">
        <v>799</v>
      </c>
      <c r="F62" s="40">
        <v>1.44</v>
      </c>
      <c r="G62" s="13" t="s">
        <v>1081</v>
      </c>
    </row>
    <row r="63">
      <c r="A63" s="13" t="s">
        <v>47</v>
      </c>
      <c r="B63" s="13" t="s">
        <v>48</v>
      </c>
      <c r="C63" s="13" t="s">
        <v>154</v>
      </c>
      <c r="D63" s="13"/>
      <c r="E63" s="13" t="s">
        <v>155</v>
      </c>
      <c r="F63" s="40">
        <v>1.3305600000000002</v>
      </c>
      <c r="G63" s="13" t="s">
        <v>1081</v>
      </c>
    </row>
    <row r="64">
      <c r="A64" s="13" t="s">
        <v>47</v>
      </c>
      <c r="B64" s="13" t="s">
        <v>669</v>
      </c>
      <c r="C64" s="13" t="s">
        <v>742</v>
      </c>
      <c r="D64" s="13"/>
      <c r="E64" s="13" t="s">
        <v>743</v>
      </c>
      <c r="F64" s="40">
        <v>1.32</v>
      </c>
      <c r="G64" s="13" t="s">
        <v>1081</v>
      </c>
    </row>
    <row r="65">
      <c r="A65" s="13" t="s">
        <v>47</v>
      </c>
      <c r="B65" s="13" t="s">
        <v>669</v>
      </c>
      <c r="C65" s="13" t="s">
        <v>758</v>
      </c>
      <c r="D65" s="13"/>
      <c r="E65" s="13" t="s">
        <v>759</v>
      </c>
      <c r="F65" s="40">
        <v>1.32</v>
      </c>
      <c r="G65" s="13" t="s">
        <v>1081</v>
      </c>
    </row>
    <row r="66">
      <c r="A66" s="13" t="s">
        <v>47</v>
      </c>
      <c r="B66" s="13" t="s">
        <v>669</v>
      </c>
      <c r="C66" s="13" t="s">
        <v>782</v>
      </c>
      <c r="D66" s="13"/>
      <c r="E66" s="13" t="s">
        <v>783</v>
      </c>
      <c r="F66" s="40">
        <v>1.32</v>
      </c>
      <c r="G66" s="13" t="s">
        <v>24</v>
      </c>
    </row>
    <row r="67">
      <c r="A67" s="13" t="s">
        <v>47</v>
      </c>
      <c r="B67" s="13" t="s">
        <v>338</v>
      </c>
      <c r="C67" s="13" t="s">
        <v>339</v>
      </c>
      <c r="D67" s="13"/>
      <c r="E67" s="13" t="s">
        <v>340</v>
      </c>
      <c r="F67" s="40">
        <v>1.2</v>
      </c>
      <c r="G67" s="13" t="s">
        <v>1081</v>
      </c>
    </row>
    <row r="68">
      <c r="A68" s="13" t="s">
        <v>47</v>
      </c>
      <c r="B68" s="13" t="s">
        <v>338</v>
      </c>
      <c r="C68" s="13" t="s">
        <v>347</v>
      </c>
      <c r="D68" s="13"/>
      <c r="E68" s="13" t="s">
        <v>348</v>
      </c>
      <c r="F68" s="40">
        <v>1.2</v>
      </c>
      <c r="G68" s="13" t="s">
        <v>1081</v>
      </c>
    </row>
    <row r="69">
      <c r="A69" s="13" t="s">
        <v>47</v>
      </c>
      <c r="B69" s="13" t="s">
        <v>338</v>
      </c>
      <c r="C69" s="13" t="s">
        <v>355</v>
      </c>
      <c r="D69" s="13"/>
      <c r="E69" s="13" t="s">
        <v>356</v>
      </c>
      <c r="F69" s="40">
        <v>1.2</v>
      </c>
      <c r="G69" s="13" t="s">
        <v>1081</v>
      </c>
    </row>
    <row r="70">
      <c r="A70" s="13" t="s">
        <v>47</v>
      </c>
      <c r="B70" s="13" t="s">
        <v>338</v>
      </c>
      <c r="C70" s="13" t="s">
        <v>375</v>
      </c>
      <c r="D70" s="13"/>
      <c r="E70" s="13" t="s">
        <v>376</v>
      </c>
      <c r="F70" s="40">
        <v>1.2</v>
      </c>
      <c r="G70" s="13" t="s">
        <v>1081</v>
      </c>
    </row>
    <row r="71">
      <c r="A71" s="13" t="s">
        <v>47</v>
      </c>
      <c r="B71" s="13" t="s">
        <v>338</v>
      </c>
      <c r="C71" s="13" t="s">
        <v>379</v>
      </c>
      <c r="D71" s="13"/>
      <c r="E71" s="13" t="s">
        <v>380</v>
      </c>
      <c r="F71" s="40">
        <v>1.2</v>
      </c>
      <c r="G71" s="13" t="s">
        <v>1081</v>
      </c>
    </row>
    <row r="72">
      <c r="A72" s="13" t="s">
        <v>47</v>
      </c>
      <c r="B72" s="13" t="s">
        <v>338</v>
      </c>
      <c r="C72" s="13" t="s">
        <v>391</v>
      </c>
      <c r="D72" s="13"/>
      <c r="E72" s="13" t="s">
        <v>392</v>
      </c>
      <c r="F72" s="40">
        <v>1.2</v>
      </c>
      <c r="G72" s="13" t="s">
        <v>1081</v>
      </c>
    </row>
    <row r="73">
      <c r="A73" s="13" t="s">
        <v>47</v>
      </c>
      <c r="B73" s="13" t="s">
        <v>338</v>
      </c>
      <c r="C73" s="13" t="s">
        <v>403</v>
      </c>
      <c r="D73" s="13"/>
      <c r="E73" s="13" t="s">
        <v>404</v>
      </c>
      <c r="F73" s="40">
        <v>1.2</v>
      </c>
      <c r="G73" s="13" t="s">
        <v>1081</v>
      </c>
    </row>
    <row r="74">
      <c r="A74" s="13" t="s">
        <v>47</v>
      </c>
      <c r="B74" s="13" t="s">
        <v>338</v>
      </c>
      <c r="C74" s="13" t="s">
        <v>407</v>
      </c>
      <c r="D74" s="13"/>
      <c r="E74" s="13" t="s">
        <v>408</v>
      </c>
      <c r="F74" s="40">
        <v>1.2</v>
      </c>
      <c r="G74" s="13" t="s">
        <v>1081</v>
      </c>
    </row>
    <row r="75">
      <c r="A75" s="13" t="s">
        <v>47</v>
      </c>
      <c r="B75" s="13" t="s">
        <v>338</v>
      </c>
      <c r="C75" s="13" t="s">
        <v>411</v>
      </c>
      <c r="D75" s="13"/>
      <c r="E75" s="13" t="s">
        <v>412</v>
      </c>
      <c r="F75" s="40">
        <v>1.2</v>
      </c>
      <c r="G75" s="13" t="s">
        <v>1081</v>
      </c>
    </row>
    <row r="76">
      <c r="A76" s="13" t="s">
        <v>47</v>
      </c>
      <c r="B76" s="13" t="s">
        <v>338</v>
      </c>
      <c r="C76" s="13" t="s">
        <v>415</v>
      </c>
      <c r="D76" s="13"/>
      <c r="E76" s="13" t="s">
        <v>416</v>
      </c>
      <c r="F76" s="40">
        <v>1.2</v>
      </c>
      <c r="G76" s="13" t="s">
        <v>1081</v>
      </c>
    </row>
    <row r="77">
      <c r="A77" s="13" t="s">
        <v>47</v>
      </c>
      <c r="B77" s="13" t="s">
        <v>338</v>
      </c>
      <c r="C77" s="13" t="s">
        <v>419</v>
      </c>
      <c r="D77" s="13"/>
      <c r="E77" s="13" t="s">
        <v>420</v>
      </c>
      <c r="F77" s="40">
        <v>1.2</v>
      </c>
      <c r="G77" s="13" t="s">
        <v>1081</v>
      </c>
    </row>
    <row r="78">
      <c r="A78" s="13" t="s">
        <v>47</v>
      </c>
      <c r="B78" s="13" t="s">
        <v>338</v>
      </c>
      <c r="C78" s="13" t="s">
        <v>423</v>
      </c>
      <c r="D78" s="13"/>
      <c r="E78" s="13" t="s">
        <v>424</v>
      </c>
      <c r="F78" s="40">
        <v>1.2</v>
      </c>
      <c r="G78" s="13" t="s">
        <v>1081</v>
      </c>
    </row>
    <row r="79">
      <c r="A79" s="13" t="s">
        <v>47</v>
      </c>
      <c r="B79" s="13" t="s">
        <v>338</v>
      </c>
      <c r="C79" s="13" t="s">
        <v>427</v>
      </c>
      <c r="D79" s="13"/>
      <c r="E79" s="13" t="s">
        <v>428</v>
      </c>
      <c r="F79" s="40">
        <v>1.2</v>
      </c>
      <c r="G79" s="13" t="s">
        <v>1081</v>
      </c>
    </row>
    <row r="80">
      <c r="A80" s="13" t="s">
        <v>47</v>
      </c>
      <c r="B80" s="13" t="s">
        <v>431</v>
      </c>
      <c r="C80" s="13" t="s">
        <v>440</v>
      </c>
      <c r="D80" s="13"/>
      <c r="E80" s="13" t="s">
        <v>441</v>
      </c>
      <c r="F80" s="40">
        <v>1.2</v>
      </c>
      <c r="G80" s="13" t="s">
        <v>1081</v>
      </c>
    </row>
    <row r="81">
      <c r="A81" s="13" t="s">
        <v>47</v>
      </c>
      <c r="B81" s="13" t="s">
        <v>431</v>
      </c>
      <c r="C81" s="13" t="s">
        <v>444</v>
      </c>
      <c r="D81" s="13"/>
      <c r="E81" s="13" t="s">
        <v>445</v>
      </c>
      <c r="F81" s="40">
        <v>1.2</v>
      </c>
      <c r="G81" s="13" t="s">
        <v>1081</v>
      </c>
    </row>
    <row r="82">
      <c r="A82" s="13" t="s">
        <v>47</v>
      </c>
      <c r="B82" s="13" t="s">
        <v>431</v>
      </c>
      <c r="C82" s="13" t="s">
        <v>455</v>
      </c>
      <c r="D82" s="13"/>
      <c r="E82" s="13" t="s">
        <v>456</v>
      </c>
      <c r="F82" s="40">
        <v>1.2</v>
      </c>
      <c r="G82" s="13" t="s">
        <v>1081</v>
      </c>
    </row>
    <row r="83">
      <c r="A83" s="13" t="s">
        <v>47</v>
      </c>
      <c r="B83" s="13" t="s">
        <v>431</v>
      </c>
      <c r="C83" s="13" t="s">
        <v>459</v>
      </c>
      <c r="D83" s="13"/>
      <c r="E83" s="13" t="s">
        <v>460</v>
      </c>
      <c r="F83" s="40">
        <v>1.2</v>
      </c>
      <c r="G83" s="13" t="s">
        <v>1081</v>
      </c>
    </row>
    <row r="84">
      <c r="A84" s="13" t="s">
        <v>47</v>
      </c>
      <c r="B84" s="13" t="s">
        <v>431</v>
      </c>
      <c r="C84" s="13" t="s">
        <v>479</v>
      </c>
      <c r="D84" s="13"/>
      <c r="E84" s="13" t="s">
        <v>480</v>
      </c>
      <c r="F84" s="40">
        <v>1.2</v>
      </c>
      <c r="G84" s="13" t="s">
        <v>1081</v>
      </c>
    </row>
    <row r="85">
      <c r="A85" s="13" t="s">
        <v>47</v>
      </c>
      <c r="B85" s="13" t="s">
        <v>431</v>
      </c>
      <c r="C85" s="13" t="s">
        <v>483</v>
      </c>
      <c r="D85" s="13"/>
      <c r="E85" s="13" t="s">
        <v>484</v>
      </c>
      <c r="F85" s="40">
        <v>1.2</v>
      </c>
      <c r="G85" s="13" t="s">
        <v>1081</v>
      </c>
    </row>
    <row r="86">
      <c r="A86" s="13" t="s">
        <v>47</v>
      </c>
      <c r="B86" s="13" t="s">
        <v>431</v>
      </c>
      <c r="C86" s="13" t="s">
        <v>495</v>
      </c>
      <c r="D86" s="13"/>
      <c r="E86" s="13" t="s">
        <v>496</v>
      </c>
      <c r="F86" s="40">
        <v>1.2</v>
      </c>
      <c r="G86" s="13" t="s">
        <v>1081</v>
      </c>
    </row>
    <row r="87">
      <c r="A87" s="13" t="s">
        <v>47</v>
      </c>
      <c r="B87" s="13" t="s">
        <v>431</v>
      </c>
      <c r="C87" s="13" t="s">
        <v>499</v>
      </c>
      <c r="D87" s="13"/>
      <c r="E87" s="13" t="s">
        <v>500</v>
      </c>
      <c r="F87" s="40">
        <v>1.2</v>
      </c>
      <c r="G87" s="13" t="s">
        <v>1081</v>
      </c>
    </row>
    <row r="88">
      <c r="A88" s="13" t="s">
        <v>47</v>
      </c>
      <c r="B88" s="13" t="s">
        <v>431</v>
      </c>
      <c r="C88" s="13" t="s">
        <v>507</v>
      </c>
      <c r="D88" s="13"/>
      <c r="E88" s="13" t="s">
        <v>508</v>
      </c>
      <c r="F88" s="40">
        <v>1.2</v>
      </c>
      <c r="G88" s="13" t="s">
        <v>1081</v>
      </c>
    </row>
    <row r="89">
      <c r="A89" s="13" t="s">
        <v>47</v>
      </c>
      <c r="B89" s="13" t="s">
        <v>431</v>
      </c>
      <c r="C89" s="13" t="s">
        <v>515</v>
      </c>
      <c r="D89" s="13"/>
      <c r="E89" s="13" t="s">
        <v>516</v>
      </c>
      <c r="F89" s="40">
        <v>1.2</v>
      </c>
      <c r="G89" s="13" t="s">
        <v>1081</v>
      </c>
    </row>
    <row r="90">
      <c r="A90" s="13" t="s">
        <v>47</v>
      </c>
      <c r="B90" s="13" t="s">
        <v>431</v>
      </c>
      <c r="C90" s="13" t="s">
        <v>523</v>
      </c>
      <c r="D90" s="13"/>
      <c r="E90" s="13" t="s">
        <v>524</v>
      </c>
      <c r="F90" s="40">
        <v>1.2</v>
      </c>
      <c r="G90" s="13" t="s">
        <v>1081</v>
      </c>
    </row>
    <row r="91">
      <c r="A91" s="13" t="s">
        <v>47</v>
      </c>
      <c r="B91" s="13" t="s">
        <v>431</v>
      </c>
      <c r="C91" s="13" t="s">
        <v>535</v>
      </c>
      <c r="D91" s="13"/>
      <c r="E91" s="13" t="s">
        <v>536</v>
      </c>
      <c r="F91" s="40">
        <v>1.2</v>
      </c>
      <c r="G91" s="13" t="s">
        <v>1081</v>
      </c>
    </row>
    <row r="92">
      <c r="A92" s="13" t="s">
        <v>47</v>
      </c>
      <c r="B92" s="13" t="s">
        <v>431</v>
      </c>
      <c r="C92" s="13" t="s">
        <v>547</v>
      </c>
      <c r="D92" s="13"/>
      <c r="E92" s="13" t="s">
        <v>548</v>
      </c>
      <c r="F92" s="40">
        <v>1.2</v>
      </c>
      <c r="G92" s="13" t="s">
        <v>1081</v>
      </c>
    </row>
    <row r="93">
      <c r="A93" s="13" t="s">
        <v>47</v>
      </c>
      <c r="B93" s="13" t="s">
        <v>431</v>
      </c>
      <c r="C93" s="13" t="s">
        <v>551</v>
      </c>
      <c r="D93" s="13"/>
      <c r="E93" s="13" t="s">
        <v>552</v>
      </c>
      <c r="F93" s="40">
        <v>1.2</v>
      </c>
      <c r="G93" s="13" t="s">
        <v>1081</v>
      </c>
    </row>
    <row r="94">
      <c r="A94" s="13" t="s">
        <v>47</v>
      </c>
      <c r="B94" s="13" t="s">
        <v>431</v>
      </c>
      <c r="C94" s="13" t="s">
        <v>555</v>
      </c>
      <c r="D94" s="13"/>
      <c r="E94" s="13" t="s">
        <v>556</v>
      </c>
      <c r="F94" s="40">
        <v>1.2</v>
      </c>
      <c r="G94" s="13" t="s">
        <v>1081</v>
      </c>
    </row>
    <row r="95">
      <c r="A95" s="13" t="s">
        <v>47</v>
      </c>
      <c r="B95" s="13" t="s">
        <v>431</v>
      </c>
      <c r="C95" s="13" t="s">
        <v>559</v>
      </c>
      <c r="D95" s="13"/>
      <c r="E95" s="13" t="s">
        <v>560</v>
      </c>
      <c r="F95" s="40">
        <v>1.2</v>
      </c>
      <c r="G95" s="13" t="s">
        <v>1081</v>
      </c>
    </row>
    <row r="96">
      <c r="A96" s="13" t="s">
        <v>47</v>
      </c>
      <c r="B96" s="13" t="s">
        <v>669</v>
      </c>
      <c r="C96" s="13" t="s">
        <v>678</v>
      </c>
      <c r="D96" s="13"/>
      <c r="E96" s="13" t="s">
        <v>679</v>
      </c>
      <c r="F96" s="40">
        <v>1.2</v>
      </c>
      <c r="G96" s="13" t="s">
        <v>1081</v>
      </c>
    </row>
    <row r="97">
      <c r="A97" s="13" t="s">
        <v>47</v>
      </c>
      <c r="B97" s="13" t="s">
        <v>669</v>
      </c>
      <c r="C97" s="13" t="s">
        <v>690</v>
      </c>
      <c r="D97" s="13"/>
      <c r="E97" s="13" t="s">
        <v>691</v>
      </c>
      <c r="F97" s="40">
        <v>1.2</v>
      </c>
      <c r="G97" s="13" t="s">
        <v>1081</v>
      </c>
    </row>
    <row r="98">
      <c r="A98" s="13" t="s">
        <v>47</v>
      </c>
      <c r="B98" s="13" t="s">
        <v>669</v>
      </c>
      <c r="C98" s="13" t="s">
        <v>706</v>
      </c>
      <c r="D98" s="13"/>
      <c r="E98" s="13" t="s">
        <v>707</v>
      </c>
      <c r="F98" s="40">
        <v>1.2</v>
      </c>
      <c r="G98" s="13" t="s">
        <v>1081</v>
      </c>
    </row>
    <row r="99">
      <c r="A99" s="13" t="s">
        <v>47</v>
      </c>
      <c r="B99" s="13" t="s">
        <v>669</v>
      </c>
      <c r="C99" s="13" t="s">
        <v>714</v>
      </c>
      <c r="D99" s="13"/>
      <c r="E99" s="13" t="s">
        <v>715</v>
      </c>
      <c r="F99" s="40">
        <v>1.2</v>
      </c>
      <c r="G99" s="13" t="s">
        <v>1081</v>
      </c>
    </row>
    <row r="100">
      <c r="A100" s="13" t="s">
        <v>47</v>
      </c>
      <c r="B100" s="13" t="s">
        <v>669</v>
      </c>
      <c r="C100" s="13" t="s">
        <v>718</v>
      </c>
      <c r="D100" s="13"/>
      <c r="E100" s="13" t="s">
        <v>719</v>
      </c>
      <c r="F100" s="40">
        <v>1.2</v>
      </c>
      <c r="G100" s="13" t="s">
        <v>1081</v>
      </c>
    </row>
    <row r="101">
      <c r="A101" s="13" t="s">
        <v>47</v>
      </c>
      <c r="B101" s="13" t="s">
        <v>669</v>
      </c>
      <c r="C101" s="13" t="s">
        <v>734</v>
      </c>
      <c r="D101" s="13"/>
      <c r="E101" s="13" t="s">
        <v>735</v>
      </c>
      <c r="F101" s="40">
        <v>1.2</v>
      </c>
      <c r="G101" s="13" t="s">
        <v>1081</v>
      </c>
    </row>
    <row r="102">
      <c r="A102" s="13" t="s">
        <v>47</v>
      </c>
      <c r="B102" s="13" t="s">
        <v>669</v>
      </c>
      <c r="C102" s="13" t="s">
        <v>746</v>
      </c>
      <c r="D102" s="13"/>
      <c r="E102" s="13" t="s">
        <v>747</v>
      </c>
      <c r="F102" s="40">
        <v>1.2</v>
      </c>
      <c r="G102" s="13" t="s">
        <v>1081</v>
      </c>
    </row>
    <row r="103">
      <c r="A103" s="13" t="s">
        <v>47</v>
      </c>
      <c r="B103" s="13" t="s">
        <v>669</v>
      </c>
      <c r="C103" s="13" t="s">
        <v>766</v>
      </c>
      <c r="D103" s="13"/>
      <c r="E103" s="13" t="s">
        <v>767</v>
      </c>
      <c r="F103" s="40">
        <v>1.2</v>
      </c>
      <c r="G103" s="13" t="s">
        <v>1081</v>
      </c>
    </row>
    <row r="104">
      <c r="A104" s="13" t="s">
        <v>47</v>
      </c>
      <c r="B104" s="13" t="s">
        <v>669</v>
      </c>
      <c r="C104" s="13" t="s">
        <v>774</v>
      </c>
      <c r="D104" s="13"/>
      <c r="E104" s="13" t="s">
        <v>775</v>
      </c>
      <c r="F104" s="40">
        <v>1.2</v>
      </c>
      <c r="G104" s="13" t="s">
        <v>1081</v>
      </c>
    </row>
    <row r="105">
      <c r="A105" s="13" t="s">
        <v>47</v>
      </c>
      <c r="B105" s="13" t="s">
        <v>669</v>
      </c>
      <c r="C105" s="13" t="s">
        <v>778</v>
      </c>
      <c r="D105" s="13"/>
      <c r="E105" s="13" t="s">
        <v>779</v>
      </c>
      <c r="F105" s="40">
        <v>1.2</v>
      </c>
      <c r="G105" s="13" t="s">
        <v>1081</v>
      </c>
    </row>
    <row r="106">
      <c r="A106" s="13" t="s">
        <v>47</v>
      </c>
      <c r="B106" s="13" t="s">
        <v>669</v>
      </c>
      <c r="C106" s="13" t="s">
        <v>786</v>
      </c>
      <c r="D106" s="13"/>
      <c r="E106" s="13" t="s">
        <v>787</v>
      </c>
      <c r="F106" s="40">
        <v>1.2</v>
      </c>
      <c r="G106" s="13" t="s">
        <v>1081</v>
      </c>
    </row>
    <row r="107">
      <c r="A107" s="13" t="s">
        <v>47</v>
      </c>
      <c r="B107" s="13" t="s">
        <v>669</v>
      </c>
      <c r="C107" s="13" t="s">
        <v>790</v>
      </c>
      <c r="D107" s="13"/>
      <c r="E107" s="13" t="s">
        <v>791</v>
      </c>
      <c r="F107" s="40">
        <v>1.2</v>
      </c>
      <c r="G107" s="13" t="s">
        <v>1081</v>
      </c>
    </row>
    <row r="108">
      <c r="A108" s="13" t="s">
        <v>47</v>
      </c>
      <c r="B108" s="13" t="s">
        <v>802</v>
      </c>
      <c r="C108" s="13" t="s">
        <v>803</v>
      </c>
      <c r="D108" s="13"/>
      <c r="E108" s="13" t="s">
        <v>804</v>
      </c>
      <c r="F108" s="40">
        <v>1.2</v>
      </c>
      <c r="G108" s="13" t="s">
        <v>1081</v>
      </c>
    </row>
    <row r="109">
      <c r="A109" s="13" t="s">
        <v>47</v>
      </c>
      <c r="B109" s="13" t="s">
        <v>802</v>
      </c>
      <c r="C109" s="13" t="s">
        <v>807</v>
      </c>
      <c r="D109" s="13"/>
      <c r="E109" s="13" t="s">
        <v>808</v>
      </c>
      <c r="F109" s="40">
        <v>1.2</v>
      </c>
      <c r="G109" s="13" t="s">
        <v>1081</v>
      </c>
    </row>
    <row r="110">
      <c r="A110" s="13" t="s">
        <v>47</v>
      </c>
      <c r="B110" s="13" t="s">
        <v>802</v>
      </c>
      <c r="C110" s="13" t="s">
        <v>811</v>
      </c>
      <c r="D110" s="13"/>
      <c r="E110" s="13" t="s">
        <v>812</v>
      </c>
      <c r="F110" s="40">
        <v>1.2</v>
      </c>
      <c r="G110" s="13" t="s">
        <v>1081</v>
      </c>
    </row>
    <row r="111">
      <c r="A111" s="13" t="s">
        <v>47</v>
      </c>
      <c r="B111" s="13" t="s">
        <v>802</v>
      </c>
      <c r="C111" s="13" t="s">
        <v>815</v>
      </c>
      <c r="D111" s="13"/>
      <c r="E111" s="13" t="s">
        <v>816</v>
      </c>
      <c r="F111" s="40">
        <v>1.2</v>
      </c>
      <c r="G111" s="13" t="s">
        <v>1081</v>
      </c>
    </row>
    <row r="112">
      <c r="A112" s="13" t="s">
        <v>47</v>
      </c>
      <c r="B112" s="13" t="s">
        <v>802</v>
      </c>
      <c r="C112" s="13" t="s">
        <v>823</v>
      </c>
      <c r="D112" s="13"/>
      <c r="E112" s="13" t="s">
        <v>824</v>
      </c>
      <c r="F112" s="40">
        <v>1.2</v>
      </c>
      <c r="G112" s="13" t="s">
        <v>1081</v>
      </c>
    </row>
    <row r="113">
      <c r="A113" s="13" t="s">
        <v>47</v>
      </c>
      <c r="B113" s="13" t="s">
        <v>802</v>
      </c>
      <c r="C113" s="13" t="s">
        <v>827</v>
      </c>
      <c r="D113" s="13"/>
      <c r="E113" s="13" t="s">
        <v>828</v>
      </c>
      <c r="F113" s="40">
        <v>1.2</v>
      </c>
      <c r="G113" s="13" t="s">
        <v>1081</v>
      </c>
    </row>
    <row r="114">
      <c r="A114" s="13" t="s">
        <v>47</v>
      </c>
      <c r="B114" s="13" t="s">
        <v>802</v>
      </c>
      <c r="C114" s="13" t="s">
        <v>831</v>
      </c>
      <c r="D114" s="13"/>
      <c r="E114" s="13" t="s">
        <v>832</v>
      </c>
      <c r="F114" s="40">
        <v>1.2</v>
      </c>
      <c r="G114" s="13" t="s">
        <v>1081</v>
      </c>
    </row>
    <row r="115">
      <c r="A115" s="13" t="s">
        <v>47</v>
      </c>
      <c r="B115" s="13" t="s">
        <v>802</v>
      </c>
      <c r="C115" s="13" t="s">
        <v>835</v>
      </c>
      <c r="D115" s="13"/>
      <c r="E115" s="13" t="s">
        <v>836</v>
      </c>
      <c r="F115" s="40">
        <v>1.2</v>
      </c>
      <c r="G115" s="13" t="s">
        <v>1081</v>
      </c>
    </row>
    <row r="116">
      <c r="A116" s="13" t="s">
        <v>47</v>
      </c>
      <c r="B116" s="13" t="s">
        <v>802</v>
      </c>
      <c r="C116" s="13" t="s">
        <v>839</v>
      </c>
      <c r="D116" s="13"/>
      <c r="E116" s="13" t="s">
        <v>840</v>
      </c>
      <c r="F116" s="40">
        <v>1.2</v>
      </c>
      <c r="G116" s="13" t="s">
        <v>1081</v>
      </c>
    </row>
    <row r="117">
      <c r="A117" s="13" t="s">
        <v>47</v>
      </c>
      <c r="B117" s="13" t="s">
        <v>802</v>
      </c>
      <c r="C117" s="13" t="s">
        <v>851</v>
      </c>
      <c r="D117" s="13"/>
      <c r="E117" s="13" t="s">
        <v>852</v>
      </c>
      <c r="F117" s="40">
        <v>1.2</v>
      </c>
      <c r="G117" s="13" t="s">
        <v>1081</v>
      </c>
    </row>
    <row r="118">
      <c r="A118" s="13" t="s">
        <v>47</v>
      </c>
      <c r="B118" s="13" t="s">
        <v>48</v>
      </c>
      <c r="C118" s="13" t="s">
        <v>260</v>
      </c>
      <c r="D118" s="13" t="s">
        <v>168</v>
      </c>
      <c r="E118" s="13" t="s">
        <v>261</v>
      </c>
      <c r="F118" s="40">
        <v>1.1880000000000002</v>
      </c>
      <c r="G118" s="13" t="s">
        <v>1081</v>
      </c>
    </row>
    <row r="119">
      <c r="A119" s="13" t="s">
        <v>47</v>
      </c>
      <c r="B119" s="13" t="s">
        <v>48</v>
      </c>
      <c r="C119" s="13" t="s">
        <v>252</v>
      </c>
      <c r="D119" s="13"/>
      <c r="E119" s="13" t="s">
        <v>253</v>
      </c>
      <c r="F119" s="40">
        <v>1.14048</v>
      </c>
      <c r="G119" s="13" t="s">
        <v>1081</v>
      </c>
    </row>
    <row r="120">
      <c r="A120" s="13" t="s">
        <v>47</v>
      </c>
      <c r="B120" s="13" t="s">
        <v>48</v>
      </c>
      <c r="C120" s="13" t="s">
        <v>126</v>
      </c>
      <c r="D120" s="13"/>
      <c r="E120" s="13" t="s">
        <v>127</v>
      </c>
      <c r="F120" s="40">
        <v>1.1232</v>
      </c>
      <c r="G120" s="13" t="s">
        <v>1081</v>
      </c>
    </row>
    <row r="121">
      <c r="A121" s="13" t="s">
        <v>47</v>
      </c>
      <c r="B121" s="13" t="s">
        <v>588</v>
      </c>
      <c r="C121" s="13" t="s">
        <v>621</v>
      </c>
      <c r="D121" s="13"/>
      <c r="E121" s="13" t="s">
        <v>622</v>
      </c>
      <c r="F121" s="40">
        <v>1.1088</v>
      </c>
      <c r="G121" s="13" t="s">
        <v>1081</v>
      </c>
    </row>
    <row r="122">
      <c r="A122" s="13" t="s">
        <v>47</v>
      </c>
      <c r="B122" s="13" t="s">
        <v>48</v>
      </c>
      <c r="C122" s="13" t="s">
        <v>167</v>
      </c>
      <c r="D122" s="13" t="s">
        <v>168</v>
      </c>
      <c r="E122" s="13" t="s">
        <v>169</v>
      </c>
      <c r="F122" s="40">
        <v>1.08</v>
      </c>
      <c r="G122" s="13" t="s">
        <v>1081</v>
      </c>
    </row>
    <row r="123">
      <c r="A123" s="13" t="s">
        <v>47</v>
      </c>
      <c r="B123" s="13" t="s">
        <v>48</v>
      </c>
      <c r="C123" s="13" t="s">
        <v>184</v>
      </c>
      <c r="D123" s="13" t="s">
        <v>168</v>
      </c>
      <c r="E123" s="13" t="s">
        <v>185</v>
      </c>
      <c r="F123" s="40">
        <v>1.08</v>
      </c>
      <c r="G123" s="13" t="s">
        <v>1081</v>
      </c>
    </row>
    <row r="124">
      <c r="A124" s="13" t="s">
        <v>47</v>
      </c>
      <c r="B124" s="13" t="s">
        <v>48</v>
      </c>
      <c r="C124" s="13" t="s">
        <v>264</v>
      </c>
      <c r="D124" s="13" t="s">
        <v>168</v>
      </c>
      <c r="E124" s="13" t="s">
        <v>265</v>
      </c>
      <c r="F124" s="40">
        <v>1.08</v>
      </c>
      <c r="G124" s="13" t="s">
        <v>1081</v>
      </c>
    </row>
    <row r="125">
      <c r="A125" s="13" t="s">
        <v>47</v>
      </c>
      <c r="B125" s="13" t="s">
        <v>48</v>
      </c>
      <c r="C125" s="13" t="s">
        <v>268</v>
      </c>
      <c r="D125" s="13" t="s">
        <v>168</v>
      </c>
      <c r="E125" s="13" t="s">
        <v>269</v>
      </c>
      <c r="F125" s="40">
        <v>1.08</v>
      </c>
      <c r="G125" s="13" t="s">
        <v>1081</v>
      </c>
    </row>
    <row r="126">
      <c r="A126" s="13" t="s">
        <v>47</v>
      </c>
      <c r="B126" s="13" t="s">
        <v>48</v>
      </c>
      <c r="C126" s="13" t="s">
        <v>81</v>
      </c>
      <c r="D126" s="13"/>
      <c r="E126" s="13" t="s">
        <v>82</v>
      </c>
      <c r="F126" s="40">
        <v>1.0368</v>
      </c>
      <c r="G126" s="13" t="s">
        <v>1081</v>
      </c>
    </row>
    <row r="127">
      <c r="A127" s="13" t="s">
        <v>47</v>
      </c>
      <c r="B127" s="13" t="s">
        <v>48</v>
      </c>
      <c r="C127" s="13" t="s">
        <v>102</v>
      </c>
      <c r="D127" s="13"/>
      <c r="E127" s="13" t="s">
        <v>103</v>
      </c>
      <c r="F127" s="40">
        <v>1.008</v>
      </c>
      <c r="G127" s="13" t="s">
        <v>1081</v>
      </c>
    </row>
    <row r="128">
      <c r="A128" s="13" t="s">
        <v>47</v>
      </c>
      <c r="B128" s="13" t="s">
        <v>48</v>
      </c>
      <c r="C128" s="13" t="s">
        <v>192</v>
      </c>
      <c r="D128" s="13"/>
      <c r="E128" s="13" t="s">
        <v>193</v>
      </c>
      <c r="F128" s="40">
        <v>1.008</v>
      </c>
      <c r="G128" s="13" t="s">
        <v>1081</v>
      </c>
    </row>
    <row r="129">
      <c r="A129" s="13" t="s">
        <v>47</v>
      </c>
      <c r="B129" s="13" t="s">
        <v>48</v>
      </c>
      <c r="C129" s="13" t="s">
        <v>272</v>
      </c>
      <c r="D129" s="13"/>
      <c r="E129" s="13" t="s">
        <v>273</v>
      </c>
      <c r="F129" s="40">
        <v>1.008</v>
      </c>
      <c r="G129" s="13" t="s">
        <v>1081</v>
      </c>
    </row>
    <row r="130">
      <c r="A130" s="13" t="s">
        <v>47</v>
      </c>
      <c r="B130" s="13" t="s">
        <v>588</v>
      </c>
      <c r="C130" s="13" t="s">
        <v>653</v>
      </c>
      <c r="D130" s="13"/>
      <c r="E130" s="13" t="s">
        <v>654</v>
      </c>
      <c r="F130" s="40">
        <v>1.008</v>
      </c>
      <c r="G130" s="13" t="s">
        <v>1081</v>
      </c>
    </row>
    <row r="131">
      <c r="A131" s="13" t="s">
        <v>47</v>
      </c>
      <c r="B131" s="13" t="s">
        <v>431</v>
      </c>
      <c r="C131" s="13" t="s">
        <v>467</v>
      </c>
      <c r="D131" s="13"/>
      <c r="E131" s="13" t="s">
        <v>468</v>
      </c>
      <c r="F131" s="40">
        <v>1.0</v>
      </c>
      <c r="G131" s="13" t="s">
        <v>24</v>
      </c>
    </row>
    <row r="132">
      <c r="A132" s="13" t="s">
        <v>47</v>
      </c>
      <c r="B132" s="13" t="s">
        <v>572</v>
      </c>
      <c r="C132" s="13" t="s">
        <v>577</v>
      </c>
      <c r="D132" s="13"/>
      <c r="E132" s="13" t="s">
        <v>578</v>
      </c>
      <c r="F132" s="40">
        <v>1.0</v>
      </c>
      <c r="G132" s="13" t="s">
        <v>24</v>
      </c>
    </row>
    <row r="133">
      <c r="A133" s="13" t="s">
        <v>47</v>
      </c>
      <c r="B133" s="13" t="s">
        <v>572</v>
      </c>
      <c r="C133" s="13" t="s">
        <v>584</v>
      </c>
      <c r="D133" s="13"/>
      <c r="E133" s="13" t="s">
        <v>585</v>
      </c>
      <c r="F133" s="40">
        <v>1.0</v>
      </c>
      <c r="G133" s="13" t="s">
        <v>24</v>
      </c>
    </row>
    <row r="134">
      <c r="A134" s="13" t="s">
        <v>47</v>
      </c>
      <c r="B134" s="13" t="s">
        <v>669</v>
      </c>
      <c r="C134" s="13" t="s">
        <v>726</v>
      </c>
      <c r="D134" s="13"/>
      <c r="E134" s="13" t="s">
        <v>727</v>
      </c>
      <c r="F134" s="40">
        <v>1.0</v>
      </c>
      <c r="G134" s="13" t="s">
        <v>27</v>
      </c>
    </row>
    <row r="135">
      <c r="A135" s="13" t="s">
        <v>47</v>
      </c>
      <c r="B135" s="13" t="s">
        <v>669</v>
      </c>
      <c r="C135" s="13" t="s">
        <v>770</v>
      </c>
      <c r="D135" s="13"/>
      <c r="E135" s="13" t="s">
        <v>771</v>
      </c>
      <c r="F135" s="40">
        <v>1.0</v>
      </c>
      <c r="G135" s="13" t="s">
        <v>27</v>
      </c>
    </row>
    <row r="136">
      <c r="A136" s="13" t="s">
        <v>47</v>
      </c>
      <c r="B136" s="13" t="s">
        <v>588</v>
      </c>
      <c r="C136" s="13" t="s">
        <v>617</v>
      </c>
      <c r="D136" s="13" t="s">
        <v>168</v>
      </c>
      <c r="E136" s="13" t="s">
        <v>618</v>
      </c>
      <c r="F136" s="40">
        <v>0.99</v>
      </c>
      <c r="G136" s="13" t="s">
        <v>24</v>
      </c>
    </row>
    <row r="137">
      <c r="A137" s="13" t="s">
        <v>859</v>
      </c>
      <c r="B137" s="13" t="s">
        <v>669</v>
      </c>
      <c r="C137" s="41" t="s">
        <v>1082</v>
      </c>
      <c r="D137" s="13" t="s">
        <v>867</v>
      </c>
      <c r="E137" s="13" t="s">
        <v>862</v>
      </c>
      <c r="F137" s="40">
        <v>0.8999999999999999</v>
      </c>
      <c r="G137" s="13" t="s">
        <v>1081</v>
      </c>
    </row>
    <row r="138">
      <c r="A138" s="13" t="s">
        <v>859</v>
      </c>
      <c r="B138" s="13" t="s">
        <v>431</v>
      </c>
      <c r="C138" s="41" t="s">
        <v>1083</v>
      </c>
      <c r="D138" s="13" t="s">
        <v>938</v>
      </c>
      <c r="E138" s="13" t="s">
        <v>862</v>
      </c>
      <c r="F138" s="40">
        <v>0.8999999999999999</v>
      </c>
      <c r="G138" s="13" t="s">
        <v>1081</v>
      </c>
    </row>
    <row r="139">
      <c r="A139" s="13" t="s">
        <v>859</v>
      </c>
      <c r="B139" s="13" t="s">
        <v>431</v>
      </c>
      <c r="C139" s="41" t="s">
        <v>1084</v>
      </c>
      <c r="D139" s="13" t="s">
        <v>948</v>
      </c>
      <c r="E139" s="13" t="s">
        <v>862</v>
      </c>
      <c r="F139" s="40">
        <v>0.8999999999999999</v>
      </c>
      <c r="G139" s="13" t="s">
        <v>1081</v>
      </c>
    </row>
    <row r="140">
      <c r="A140" s="13" t="s">
        <v>859</v>
      </c>
      <c r="B140" s="13" t="s">
        <v>669</v>
      </c>
      <c r="C140" s="41" t="s">
        <v>1085</v>
      </c>
      <c r="D140" s="13" t="s">
        <v>983</v>
      </c>
      <c r="E140" s="13" t="s">
        <v>862</v>
      </c>
      <c r="F140" s="40">
        <v>0.8999999999999999</v>
      </c>
      <c r="G140" s="13" t="s">
        <v>1081</v>
      </c>
    </row>
    <row r="141">
      <c r="A141" s="13" t="s">
        <v>47</v>
      </c>
      <c r="B141" s="13" t="s">
        <v>48</v>
      </c>
      <c r="C141" s="13" t="s">
        <v>176</v>
      </c>
      <c r="D141" s="13"/>
      <c r="E141" s="13" t="s">
        <v>177</v>
      </c>
      <c r="F141" s="40">
        <v>0.864</v>
      </c>
      <c r="G141" s="13" t="s">
        <v>1081</v>
      </c>
    </row>
    <row r="142">
      <c r="A142" s="13" t="s">
        <v>47</v>
      </c>
      <c r="B142" s="13" t="s">
        <v>48</v>
      </c>
      <c r="C142" s="13" t="s">
        <v>248</v>
      </c>
      <c r="D142" s="13"/>
      <c r="E142" s="13" t="s">
        <v>249</v>
      </c>
      <c r="F142" s="40">
        <v>0.864</v>
      </c>
      <c r="G142" s="13" t="s">
        <v>1081</v>
      </c>
    </row>
    <row r="143">
      <c r="A143" s="13" t="s">
        <v>47</v>
      </c>
      <c r="B143" s="13" t="s">
        <v>48</v>
      </c>
      <c r="C143" s="13" t="s">
        <v>276</v>
      </c>
      <c r="D143" s="13"/>
      <c r="E143" s="13" t="s">
        <v>277</v>
      </c>
      <c r="F143" s="40">
        <v>0.864</v>
      </c>
      <c r="G143" s="13" t="s">
        <v>1081</v>
      </c>
    </row>
    <row r="144">
      <c r="A144" s="13" t="s">
        <v>47</v>
      </c>
      <c r="B144" s="13" t="s">
        <v>588</v>
      </c>
      <c r="C144" s="13" t="s">
        <v>629</v>
      </c>
      <c r="D144" s="13"/>
      <c r="E144" s="13" t="s">
        <v>630</v>
      </c>
      <c r="F144" s="40">
        <v>0.864</v>
      </c>
      <c r="G144" s="13" t="s">
        <v>1081</v>
      </c>
    </row>
    <row r="145">
      <c r="A145" s="13" t="s">
        <v>47</v>
      </c>
      <c r="B145" s="13" t="s">
        <v>48</v>
      </c>
      <c r="C145" s="13" t="s">
        <v>59</v>
      </c>
      <c r="D145" s="13"/>
      <c r="E145" s="13" t="s">
        <v>60</v>
      </c>
      <c r="F145" s="40">
        <v>0.792</v>
      </c>
      <c r="G145" s="13" t="s">
        <v>1081</v>
      </c>
    </row>
    <row r="146">
      <c r="A146" s="13" t="s">
        <v>47</v>
      </c>
      <c r="B146" s="13" t="s">
        <v>48</v>
      </c>
      <c r="C146" s="13" t="s">
        <v>76</v>
      </c>
      <c r="D146" s="13"/>
      <c r="E146" s="13" t="s">
        <v>77</v>
      </c>
      <c r="F146" s="40">
        <v>0.792</v>
      </c>
      <c r="G146" s="13" t="s">
        <v>1081</v>
      </c>
    </row>
    <row r="147">
      <c r="A147" s="13" t="s">
        <v>47</v>
      </c>
      <c r="B147" s="13" t="s">
        <v>48</v>
      </c>
      <c r="C147" s="13" t="s">
        <v>308</v>
      </c>
      <c r="D147" s="13"/>
      <c r="E147" s="13" t="s">
        <v>309</v>
      </c>
      <c r="F147" s="40">
        <v>0.792</v>
      </c>
      <c r="G147" s="13" t="s">
        <v>1081</v>
      </c>
    </row>
    <row r="148">
      <c r="A148" s="13" t="s">
        <v>47</v>
      </c>
      <c r="B148" s="13" t="s">
        <v>48</v>
      </c>
      <c r="C148" s="13" t="s">
        <v>64</v>
      </c>
      <c r="D148" s="13"/>
      <c r="E148" s="13" t="s">
        <v>65</v>
      </c>
      <c r="F148" s="40">
        <v>0.72</v>
      </c>
      <c r="G148" s="13" t="s">
        <v>1081</v>
      </c>
    </row>
    <row r="149">
      <c r="A149" s="13" t="s">
        <v>47</v>
      </c>
      <c r="B149" s="13" t="s">
        <v>48</v>
      </c>
      <c r="C149" s="13" t="s">
        <v>72</v>
      </c>
      <c r="D149" s="13"/>
      <c r="E149" s="13" t="s">
        <v>73</v>
      </c>
      <c r="F149" s="40">
        <v>0.72</v>
      </c>
      <c r="G149" s="13" t="s">
        <v>1081</v>
      </c>
    </row>
    <row r="150">
      <c r="A150" s="13" t="s">
        <v>47</v>
      </c>
      <c r="B150" s="13" t="s">
        <v>48</v>
      </c>
      <c r="C150" s="13" t="s">
        <v>86</v>
      </c>
      <c r="D150" s="13"/>
      <c r="E150" s="13" t="s">
        <v>87</v>
      </c>
      <c r="F150" s="40">
        <v>0.72</v>
      </c>
      <c r="G150" s="13" t="s">
        <v>1081</v>
      </c>
    </row>
    <row r="151">
      <c r="A151" s="13" t="s">
        <v>47</v>
      </c>
      <c r="B151" s="13" t="s">
        <v>48</v>
      </c>
      <c r="C151" s="13" t="s">
        <v>90</v>
      </c>
      <c r="D151" s="13"/>
      <c r="E151" s="13" t="s">
        <v>91</v>
      </c>
      <c r="F151" s="40">
        <v>0.72</v>
      </c>
      <c r="G151" s="13" t="s">
        <v>1081</v>
      </c>
    </row>
    <row r="152">
      <c r="A152" s="13" t="s">
        <v>47</v>
      </c>
      <c r="B152" s="13" t="s">
        <v>48</v>
      </c>
      <c r="C152" s="13" t="s">
        <v>94</v>
      </c>
      <c r="D152" s="13"/>
      <c r="E152" s="13" t="s">
        <v>95</v>
      </c>
      <c r="F152" s="40">
        <v>0.72</v>
      </c>
      <c r="G152" s="13" t="s">
        <v>1081</v>
      </c>
    </row>
    <row r="153">
      <c r="A153" s="13" t="s">
        <v>47</v>
      </c>
      <c r="B153" s="13" t="s">
        <v>48</v>
      </c>
      <c r="C153" s="13" t="s">
        <v>98</v>
      </c>
      <c r="D153" s="13"/>
      <c r="E153" s="13" t="s">
        <v>99</v>
      </c>
      <c r="F153" s="40">
        <v>0.72</v>
      </c>
      <c r="G153" s="13" t="s">
        <v>1081</v>
      </c>
    </row>
    <row r="154">
      <c r="A154" s="13" t="s">
        <v>47</v>
      </c>
      <c r="B154" s="13" t="s">
        <v>48</v>
      </c>
      <c r="C154" s="13" t="s">
        <v>106</v>
      </c>
      <c r="D154" s="13"/>
      <c r="E154" s="13" t="s">
        <v>107</v>
      </c>
      <c r="F154" s="40">
        <v>0.72</v>
      </c>
      <c r="G154" s="13" t="s">
        <v>1081</v>
      </c>
    </row>
    <row r="155">
      <c r="A155" s="13" t="s">
        <v>47</v>
      </c>
      <c r="B155" s="13" t="s">
        <v>48</v>
      </c>
      <c r="C155" s="13" t="s">
        <v>110</v>
      </c>
      <c r="D155" s="13"/>
      <c r="E155" s="13" t="s">
        <v>111</v>
      </c>
      <c r="F155" s="40">
        <v>0.72</v>
      </c>
      <c r="G155" s="13" t="s">
        <v>1081</v>
      </c>
    </row>
    <row r="156">
      <c r="A156" s="13" t="s">
        <v>47</v>
      </c>
      <c r="B156" s="13" t="s">
        <v>48</v>
      </c>
      <c r="C156" s="13" t="s">
        <v>114</v>
      </c>
      <c r="D156" s="13"/>
      <c r="E156" s="13" t="s">
        <v>115</v>
      </c>
      <c r="F156" s="40">
        <v>0.72</v>
      </c>
      <c r="G156" s="13" t="s">
        <v>1081</v>
      </c>
    </row>
    <row r="157">
      <c r="A157" s="13" t="s">
        <v>47</v>
      </c>
      <c r="B157" s="13" t="s">
        <v>48</v>
      </c>
      <c r="C157" s="13" t="s">
        <v>118</v>
      </c>
      <c r="D157" s="13"/>
      <c r="E157" s="13" t="s">
        <v>119</v>
      </c>
      <c r="F157" s="40">
        <v>0.72</v>
      </c>
      <c r="G157" s="13" t="s">
        <v>1081</v>
      </c>
    </row>
    <row r="158">
      <c r="A158" s="13" t="s">
        <v>47</v>
      </c>
      <c r="B158" s="13" t="s">
        <v>48</v>
      </c>
      <c r="C158" s="13" t="s">
        <v>122</v>
      </c>
      <c r="D158" s="13"/>
      <c r="E158" s="13" t="s">
        <v>123</v>
      </c>
      <c r="F158" s="40">
        <v>0.72</v>
      </c>
      <c r="G158" s="13" t="s">
        <v>1081</v>
      </c>
    </row>
    <row r="159">
      <c r="A159" s="13" t="s">
        <v>47</v>
      </c>
      <c r="B159" s="13" t="s">
        <v>48</v>
      </c>
      <c r="C159" s="13" t="s">
        <v>130</v>
      </c>
      <c r="D159" s="13"/>
      <c r="E159" s="13" t="s">
        <v>131</v>
      </c>
      <c r="F159" s="40">
        <v>0.72</v>
      </c>
      <c r="G159" s="13" t="s">
        <v>1081</v>
      </c>
    </row>
    <row r="160">
      <c r="A160" s="13" t="s">
        <v>47</v>
      </c>
      <c r="B160" s="13" t="s">
        <v>48</v>
      </c>
      <c r="C160" s="13" t="s">
        <v>134</v>
      </c>
      <c r="D160" s="13"/>
      <c r="E160" s="13" t="s">
        <v>135</v>
      </c>
      <c r="F160" s="40">
        <v>0.72</v>
      </c>
      <c r="G160" s="13" t="s">
        <v>1081</v>
      </c>
    </row>
    <row r="161">
      <c r="A161" s="13" t="s">
        <v>47</v>
      </c>
      <c r="B161" s="13" t="s">
        <v>48</v>
      </c>
      <c r="C161" s="13" t="s">
        <v>138</v>
      </c>
      <c r="D161" s="13"/>
      <c r="E161" s="13" t="s">
        <v>139</v>
      </c>
      <c r="F161" s="40">
        <v>0.72</v>
      </c>
      <c r="G161" s="13" t="s">
        <v>1081</v>
      </c>
    </row>
    <row r="162">
      <c r="A162" s="13" t="s">
        <v>47</v>
      </c>
      <c r="B162" s="13" t="s">
        <v>48</v>
      </c>
      <c r="C162" s="13" t="s">
        <v>142</v>
      </c>
      <c r="D162" s="13"/>
      <c r="E162" s="13" t="s">
        <v>143</v>
      </c>
      <c r="F162" s="40">
        <v>0.72</v>
      </c>
      <c r="G162" s="13" t="s">
        <v>1081</v>
      </c>
    </row>
    <row r="163">
      <c r="A163" s="13" t="s">
        <v>47</v>
      </c>
      <c r="B163" s="13" t="s">
        <v>48</v>
      </c>
      <c r="C163" s="13" t="s">
        <v>146</v>
      </c>
      <c r="D163" s="13"/>
      <c r="E163" s="13" t="s">
        <v>147</v>
      </c>
      <c r="F163" s="40">
        <v>0.72</v>
      </c>
      <c r="G163" s="13" t="s">
        <v>1081</v>
      </c>
    </row>
    <row r="164">
      <c r="A164" s="13" t="s">
        <v>47</v>
      </c>
      <c r="B164" s="13" t="s">
        <v>48</v>
      </c>
      <c r="C164" s="13" t="s">
        <v>150</v>
      </c>
      <c r="D164" s="13"/>
      <c r="E164" s="13" t="s">
        <v>151</v>
      </c>
      <c r="F164" s="40">
        <v>0.72</v>
      </c>
      <c r="G164" s="13" t="s">
        <v>1081</v>
      </c>
    </row>
    <row r="165">
      <c r="A165" s="13" t="s">
        <v>47</v>
      </c>
      <c r="B165" s="13" t="s">
        <v>48</v>
      </c>
      <c r="C165" s="13" t="s">
        <v>159</v>
      </c>
      <c r="D165" s="13"/>
      <c r="E165" s="13" t="s">
        <v>160</v>
      </c>
      <c r="F165" s="40">
        <v>0.72</v>
      </c>
      <c r="G165" s="13" t="s">
        <v>1081</v>
      </c>
    </row>
    <row r="166">
      <c r="A166" s="13" t="s">
        <v>47</v>
      </c>
      <c r="B166" s="13" t="s">
        <v>48</v>
      </c>
      <c r="C166" s="13" t="s">
        <v>163</v>
      </c>
      <c r="D166" s="13"/>
      <c r="E166" s="13" t="s">
        <v>164</v>
      </c>
      <c r="F166" s="40">
        <v>0.72</v>
      </c>
      <c r="G166" s="13" t="s">
        <v>1081</v>
      </c>
    </row>
    <row r="167">
      <c r="A167" s="13" t="s">
        <v>47</v>
      </c>
      <c r="B167" s="13" t="s">
        <v>48</v>
      </c>
      <c r="C167" s="13" t="s">
        <v>180</v>
      </c>
      <c r="D167" s="13"/>
      <c r="E167" s="13" t="s">
        <v>181</v>
      </c>
      <c r="F167" s="40">
        <v>0.72</v>
      </c>
      <c r="G167" s="13" t="s">
        <v>1081</v>
      </c>
    </row>
    <row r="168">
      <c r="A168" s="13" t="s">
        <v>47</v>
      </c>
      <c r="B168" s="13" t="s">
        <v>48</v>
      </c>
      <c r="C168" s="13" t="s">
        <v>188</v>
      </c>
      <c r="D168" s="13"/>
      <c r="E168" s="13" t="s">
        <v>189</v>
      </c>
      <c r="F168" s="40">
        <v>0.72</v>
      </c>
      <c r="G168" s="13" t="s">
        <v>1081</v>
      </c>
    </row>
    <row r="169">
      <c r="A169" s="13" t="s">
        <v>47</v>
      </c>
      <c r="B169" s="13" t="s">
        <v>48</v>
      </c>
      <c r="C169" s="13" t="s">
        <v>200</v>
      </c>
      <c r="D169" s="13"/>
      <c r="E169" s="13" t="s">
        <v>201</v>
      </c>
      <c r="F169" s="40">
        <v>0.72</v>
      </c>
      <c r="G169" s="13" t="s">
        <v>1081</v>
      </c>
    </row>
    <row r="170">
      <c r="A170" s="13" t="s">
        <v>47</v>
      </c>
      <c r="B170" s="13" t="s">
        <v>48</v>
      </c>
      <c r="C170" s="13" t="s">
        <v>216</v>
      </c>
      <c r="D170" s="13"/>
      <c r="E170" s="13" t="s">
        <v>217</v>
      </c>
      <c r="F170" s="40">
        <v>0.72</v>
      </c>
      <c r="G170" s="13" t="s">
        <v>1081</v>
      </c>
    </row>
    <row r="171">
      <c r="A171" s="13" t="s">
        <v>47</v>
      </c>
      <c r="B171" s="13" t="s">
        <v>48</v>
      </c>
      <c r="C171" s="13" t="s">
        <v>220</v>
      </c>
      <c r="D171" s="13"/>
      <c r="E171" s="13" t="s">
        <v>221</v>
      </c>
      <c r="F171" s="40">
        <v>0.72</v>
      </c>
      <c r="G171" s="13" t="s">
        <v>1081</v>
      </c>
    </row>
    <row r="172">
      <c r="A172" s="13" t="s">
        <v>47</v>
      </c>
      <c r="B172" s="13" t="s">
        <v>48</v>
      </c>
      <c r="C172" s="13" t="s">
        <v>224</v>
      </c>
      <c r="D172" s="13"/>
      <c r="E172" s="13" t="s">
        <v>225</v>
      </c>
      <c r="F172" s="40">
        <v>0.72</v>
      </c>
      <c r="G172" s="13" t="s">
        <v>1081</v>
      </c>
    </row>
    <row r="173">
      <c r="A173" s="13" t="s">
        <v>47</v>
      </c>
      <c r="B173" s="13" t="s">
        <v>48</v>
      </c>
      <c r="C173" s="13" t="s">
        <v>232</v>
      </c>
      <c r="D173" s="13"/>
      <c r="E173" s="13" t="s">
        <v>233</v>
      </c>
      <c r="F173" s="40">
        <v>0.72</v>
      </c>
      <c r="G173" s="13" t="s">
        <v>1081</v>
      </c>
    </row>
    <row r="174">
      <c r="A174" s="13" t="s">
        <v>47</v>
      </c>
      <c r="B174" s="13" t="s">
        <v>48</v>
      </c>
      <c r="C174" s="13" t="s">
        <v>240</v>
      </c>
      <c r="D174" s="13"/>
      <c r="E174" s="13" t="s">
        <v>241</v>
      </c>
      <c r="F174" s="40">
        <v>0.72</v>
      </c>
      <c r="G174" s="13" t="s">
        <v>1081</v>
      </c>
    </row>
    <row r="175">
      <c r="A175" s="13" t="s">
        <v>47</v>
      </c>
      <c r="B175" s="13" t="s">
        <v>48</v>
      </c>
      <c r="C175" s="13" t="s">
        <v>244</v>
      </c>
      <c r="D175" s="13"/>
      <c r="E175" s="13" t="s">
        <v>245</v>
      </c>
      <c r="F175" s="40">
        <v>0.72</v>
      </c>
      <c r="G175" s="13" t="s">
        <v>1081</v>
      </c>
    </row>
    <row r="176">
      <c r="A176" s="13" t="s">
        <v>47</v>
      </c>
      <c r="B176" s="13" t="s">
        <v>48</v>
      </c>
      <c r="C176" s="13" t="s">
        <v>256</v>
      </c>
      <c r="D176" s="13"/>
      <c r="E176" s="13" t="s">
        <v>257</v>
      </c>
      <c r="F176" s="40">
        <v>0.72</v>
      </c>
      <c r="G176" s="13" t="s">
        <v>1081</v>
      </c>
    </row>
    <row r="177">
      <c r="A177" s="13" t="s">
        <v>47</v>
      </c>
      <c r="B177" s="13" t="s">
        <v>48</v>
      </c>
      <c r="C177" s="13" t="s">
        <v>280</v>
      </c>
      <c r="D177" s="13"/>
      <c r="E177" s="13" t="s">
        <v>281</v>
      </c>
      <c r="F177" s="40">
        <v>0.72</v>
      </c>
      <c r="G177" s="13" t="s">
        <v>1081</v>
      </c>
    </row>
    <row r="178">
      <c r="A178" s="13" t="s">
        <v>47</v>
      </c>
      <c r="B178" s="13" t="s">
        <v>48</v>
      </c>
      <c r="C178" s="13" t="s">
        <v>284</v>
      </c>
      <c r="D178" s="13"/>
      <c r="E178" s="13" t="s">
        <v>285</v>
      </c>
      <c r="F178" s="40">
        <v>0.72</v>
      </c>
      <c r="G178" s="13" t="s">
        <v>1081</v>
      </c>
    </row>
    <row r="179">
      <c r="A179" s="13" t="s">
        <v>47</v>
      </c>
      <c r="B179" s="13" t="s">
        <v>48</v>
      </c>
      <c r="C179" s="13" t="s">
        <v>288</v>
      </c>
      <c r="D179" s="13"/>
      <c r="E179" s="13" t="s">
        <v>289</v>
      </c>
      <c r="F179" s="40">
        <v>0.72</v>
      </c>
      <c r="G179" s="13" t="s">
        <v>1081</v>
      </c>
    </row>
    <row r="180">
      <c r="A180" s="13" t="s">
        <v>47</v>
      </c>
      <c r="B180" s="13" t="s">
        <v>48</v>
      </c>
      <c r="C180" s="13" t="s">
        <v>292</v>
      </c>
      <c r="D180" s="13"/>
      <c r="E180" s="13" t="s">
        <v>293</v>
      </c>
      <c r="F180" s="40">
        <v>0.72</v>
      </c>
      <c r="G180" s="13" t="s">
        <v>1081</v>
      </c>
    </row>
    <row r="181">
      <c r="A181" s="13" t="s">
        <v>47</v>
      </c>
      <c r="B181" s="13" t="s">
        <v>48</v>
      </c>
      <c r="C181" s="13" t="s">
        <v>300</v>
      </c>
      <c r="D181" s="13"/>
      <c r="E181" s="13" t="s">
        <v>301</v>
      </c>
      <c r="F181" s="40">
        <v>0.72</v>
      </c>
      <c r="G181" s="13" t="s">
        <v>1081</v>
      </c>
    </row>
    <row r="182">
      <c r="A182" s="13" t="s">
        <v>47</v>
      </c>
      <c r="B182" s="13" t="s">
        <v>48</v>
      </c>
      <c r="C182" s="13" t="s">
        <v>312</v>
      </c>
      <c r="D182" s="13"/>
      <c r="E182" s="13" t="s">
        <v>313</v>
      </c>
      <c r="F182" s="40">
        <v>0.72</v>
      </c>
      <c r="G182" s="13" t="s">
        <v>1081</v>
      </c>
    </row>
    <row r="183">
      <c r="A183" s="13" t="s">
        <v>47</v>
      </c>
      <c r="B183" s="13" t="s">
        <v>48</v>
      </c>
      <c r="C183" s="13" t="s">
        <v>320</v>
      </c>
      <c r="D183" s="13"/>
      <c r="E183" s="13" t="s">
        <v>321</v>
      </c>
      <c r="F183" s="40">
        <v>0.72</v>
      </c>
      <c r="G183" s="13" t="s">
        <v>1081</v>
      </c>
    </row>
    <row r="184">
      <c r="A184" s="13" t="s">
        <v>47</v>
      </c>
      <c r="B184" s="13" t="s">
        <v>48</v>
      </c>
      <c r="C184" s="13" t="s">
        <v>324</v>
      </c>
      <c r="D184" s="13"/>
      <c r="E184" s="13" t="s">
        <v>325</v>
      </c>
      <c r="F184" s="40">
        <v>0.72</v>
      </c>
      <c r="G184" s="13" t="s">
        <v>1081</v>
      </c>
    </row>
    <row r="185">
      <c r="A185" s="13" t="s">
        <v>47</v>
      </c>
      <c r="B185" s="13" t="s">
        <v>48</v>
      </c>
      <c r="C185" s="13" t="s">
        <v>327</v>
      </c>
      <c r="D185" s="13"/>
      <c r="E185" s="13" t="s">
        <v>328</v>
      </c>
      <c r="F185" s="40">
        <v>0.72</v>
      </c>
      <c r="G185" s="13" t="s">
        <v>1081</v>
      </c>
    </row>
    <row r="186">
      <c r="A186" s="13" t="s">
        <v>47</v>
      </c>
      <c r="B186" s="13" t="s">
        <v>48</v>
      </c>
      <c r="C186" s="13" t="s">
        <v>331</v>
      </c>
      <c r="D186" s="13"/>
      <c r="E186" s="13" t="s">
        <v>332</v>
      </c>
      <c r="F186" s="40">
        <v>0.72</v>
      </c>
      <c r="G186" s="13" t="s">
        <v>1081</v>
      </c>
    </row>
    <row r="187">
      <c r="A187" s="13" t="s">
        <v>47</v>
      </c>
      <c r="B187" s="13" t="s">
        <v>48</v>
      </c>
      <c r="C187" s="13" t="s">
        <v>334</v>
      </c>
      <c r="D187" s="13"/>
      <c r="E187" s="13" t="s">
        <v>335</v>
      </c>
      <c r="F187" s="40">
        <v>0.72</v>
      </c>
      <c r="G187" s="13" t="s">
        <v>1081</v>
      </c>
    </row>
    <row r="188">
      <c r="A188" s="13" t="s">
        <v>47</v>
      </c>
      <c r="B188" s="13" t="s">
        <v>588</v>
      </c>
      <c r="C188" s="13" t="s">
        <v>593</v>
      </c>
      <c r="D188" s="13"/>
      <c r="E188" s="13" t="s">
        <v>594</v>
      </c>
      <c r="F188" s="40">
        <v>0.72</v>
      </c>
      <c r="G188" s="13" t="s">
        <v>1081</v>
      </c>
    </row>
    <row r="189">
      <c r="A189" s="13" t="s">
        <v>47</v>
      </c>
      <c r="B189" s="13" t="s">
        <v>588</v>
      </c>
      <c r="C189" s="13" t="s">
        <v>605</v>
      </c>
      <c r="D189" s="13"/>
      <c r="E189" s="13" t="s">
        <v>606</v>
      </c>
      <c r="F189" s="40">
        <v>0.72</v>
      </c>
      <c r="G189" s="13" t="s">
        <v>1081</v>
      </c>
    </row>
    <row r="190">
      <c r="A190" s="13" t="s">
        <v>47</v>
      </c>
      <c r="B190" s="13" t="s">
        <v>588</v>
      </c>
      <c r="C190" s="13" t="s">
        <v>609</v>
      </c>
      <c r="D190" s="13"/>
      <c r="E190" s="13" t="s">
        <v>610</v>
      </c>
      <c r="F190" s="40">
        <v>0.72</v>
      </c>
      <c r="G190" s="13" t="s">
        <v>1081</v>
      </c>
    </row>
    <row r="191">
      <c r="A191" s="13" t="s">
        <v>47</v>
      </c>
      <c r="B191" s="13" t="s">
        <v>588</v>
      </c>
      <c r="C191" s="13" t="s">
        <v>613</v>
      </c>
      <c r="D191" s="13"/>
      <c r="E191" s="13" t="s">
        <v>614</v>
      </c>
      <c r="F191" s="40">
        <v>0.72</v>
      </c>
      <c r="G191" s="13" t="s">
        <v>24</v>
      </c>
    </row>
    <row r="192">
      <c r="A192" s="13" t="s">
        <v>47</v>
      </c>
      <c r="B192" s="13" t="s">
        <v>588</v>
      </c>
      <c r="C192" s="13" t="s">
        <v>625</v>
      </c>
      <c r="D192" s="13"/>
      <c r="E192" s="13" t="s">
        <v>626</v>
      </c>
      <c r="F192" s="40">
        <v>0.72</v>
      </c>
      <c r="G192" s="13" t="s">
        <v>1081</v>
      </c>
    </row>
    <row r="193">
      <c r="A193" s="13" t="s">
        <v>47</v>
      </c>
      <c r="B193" s="13" t="s">
        <v>588</v>
      </c>
      <c r="C193" s="13" t="s">
        <v>641</v>
      </c>
      <c r="D193" s="13"/>
      <c r="E193" s="13" t="s">
        <v>642</v>
      </c>
      <c r="F193" s="40">
        <v>0.72</v>
      </c>
      <c r="G193" s="13" t="s">
        <v>1081</v>
      </c>
    </row>
    <row r="194">
      <c r="A194" s="13" t="s">
        <v>47</v>
      </c>
      <c r="B194" s="13" t="s">
        <v>588</v>
      </c>
      <c r="C194" s="13" t="s">
        <v>645</v>
      </c>
      <c r="D194" s="13"/>
      <c r="E194" s="13" t="s">
        <v>646</v>
      </c>
      <c r="F194" s="40">
        <v>0.72</v>
      </c>
      <c r="G194" s="13" t="s">
        <v>1081</v>
      </c>
    </row>
    <row r="195">
      <c r="A195" s="13" t="s">
        <v>47</v>
      </c>
      <c r="B195" s="13" t="s">
        <v>588</v>
      </c>
      <c r="C195" s="13" t="s">
        <v>661</v>
      </c>
      <c r="D195" s="13"/>
      <c r="E195" s="13" t="s">
        <v>662</v>
      </c>
      <c r="F195" s="40">
        <v>0.72</v>
      </c>
      <c r="G195" s="13" t="s">
        <v>1081</v>
      </c>
    </row>
    <row r="196">
      <c r="A196" s="13" t="s">
        <v>47</v>
      </c>
      <c r="B196" s="13" t="s">
        <v>588</v>
      </c>
      <c r="C196" s="13" t="s">
        <v>665</v>
      </c>
      <c r="D196" s="13"/>
      <c r="E196" s="13" t="s">
        <v>666</v>
      </c>
      <c r="F196" s="40">
        <v>0.72</v>
      </c>
      <c r="G196" s="13" t="s">
        <v>1081</v>
      </c>
    </row>
    <row r="197">
      <c r="A197" s="13" t="s">
        <v>47</v>
      </c>
      <c r="B197" s="13" t="s">
        <v>588</v>
      </c>
      <c r="C197" s="13" t="s">
        <v>649</v>
      </c>
      <c r="D197" s="13"/>
      <c r="E197" s="13" t="s">
        <v>650</v>
      </c>
      <c r="F197" s="40">
        <v>0.66</v>
      </c>
      <c r="G197" s="13" t="s">
        <v>24</v>
      </c>
    </row>
    <row r="198">
      <c r="A198" s="13" t="s">
        <v>47</v>
      </c>
      <c r="B198" s="13" t="s">
        <v>48</v>
      </c>
      <c r="C198" s="13" t="s">
        <v>172</v>
      </c>
      <c r="D198" s="13"/>
      <c r="E198" s="13" t="s">
        <v>173</v>
      </c>
      <c r="F198" s="40">
        <v>0.6</v>
      </c>
      <c r="G198" s="13" t="s">
        <v>24</v>
      </c>
    </row>
    <row r="199">
      <c r="A199" s="13" t="s">
        <v>47</v>
      </c>
      <c r="B199" s="13" t="s">
        <v>48</v>
      </c>
      <c r="C199" s="13" t="s">
        <v>208</v>
      </c>
      <c r="D199" s="13"/>
      <c r="E199" s="13" t="s">
        <v>209</v>
      </c>
      <c r="F199" s="40">
        <v>0.6</v>
      </c>
      <c r="G199" s="13" t="s">
        <v>24</v>
      </c>
    </row>
    <row r="200">
      <c r="A200" s="13" t="s">
        <v>47</v>
      </c>
      <c r="B200" s="13" t="s">
        <v>48</v>
      </c>
      <c r="C200" s="13" t="s">
        <v>236</v>
      </c>
      <c r="D200" s="13"/>
      <c r="E200" s="13" t="s">
        <v>237</v>
      </c>
      <c r="F200" s="40">
        <v>0.6</v>
      </c>
      <c r="G200" s="13" t="s">
        <v>24</v>
      </c>
    </row>
    <row r="201">
      <c r="A201" s="13" t="s">
        <v>47</v>
      </c>
      <c r="B201" s="13" t="s">
        <v>588</v>
      </c>
      <c r="C201" s="13" t="s">
        <v>637</v>
      </c>
      <c r="D201" s="13"/>
      <c r="E201" s="13" t="s">
        <v>638</v>
      </c>
      <c r="F201" s="40">
        <v>0.6</v>
      </c>
      <c r="G201" s="13" t="s">
        <v>24</v>
      </c>
    </row>
    <row r="202">
      <c r="A202" s="13" t="s">
        <v>859</v>
      </c>
      <c r="B202" s="13" t="s">
        <v>431</v>
      </c>
      <c r="C202" s="41" t="s">
        <v>1086</v>
      </c>
      <c r="D202" s="13" t="s">
        <v>861</v>
      </c>
      <c r="E202" s="13" t="s">
        <v>862</v>
      </c>
      <c r="F202" s="40">
        <v>0.6</v>
      </c>
      <c r="G202" s="13" t="s">
        <v>1081</v>
      </c>
    </row>
    <row r="203">
      <c r="A203" s="13" t="s">
        <v>859</v>
      </c>
      <c r="B203" s="13" t="s">
        <v>338</v>
      </c>
      <c r="C203" s="41" t="s">
        <v>1087</v>
      </c>
      <c r="D203" s="13" t="s">
        <v>869</v>
      </c>
      <c r="E203" s="13" t="s">
        <v>862</v>
      </c>
      <c r="F203" s="40">
        <v>0.6</v>
      </c>
      <c r="G203" s="13" t="s">
        <v>1081</v>
      </c>
    </row>
    <row r="204">
      <c r="A204" s="13" t="s">
        <v>859</v>
      </c>
      <c r="B204" s="13" t="s">
        <v>802</v>
      </c>
      <c r="C204" s="41" t="s">
        <v>1088</v>
      </c>
      <c r="D204" s="13" t="s">
        <v>876</v>
      </c>
      <c r="E204" s="13" t="s">
        <v>862</v>
      </c>
      <c r="F204" s="40">
        <v>0.6</v>
      </c>
      <c r="G204" s="13" t="s">
        <v>1081</v>
      </c>
    </row>
    <row r="205">
      <c r="A205" s="13" t="s">
        <v>859</v>
      </c>
      <c r="B205" s="13" t="s">
        <v>431</v>
      </c>
      <c r="C205" s="41" t="s">
        <v>1089</v>
      </c>
      <c r="D205" s="13" t="s">
        <v>878</v>
      </c>
      <c r="E205" s="13" t="s">
        <v>862</v>
      </c>
      <c r="F205" s="40">
        <v>0.6</v>
      </c>
      <c r="G205" s="13" t="s">
        <v>1081</v>
      </c>
    </row>
    <row r="206">
      <c r="A206" s="13" t="s">
        <v>859</v>
      </c>
      <c r="B206" s="13" t="s">
        <v>338</v>
      </c>
      <c r="C206" s="41" t="s">
        <v>1090</v>
      </c>
      <c r="D206" s="13" t="s">
        <v>880</v>
      </c>
      <c r="E206" s="13" t="s">
        <v>862</v>
      </c>
      <c r="F206" s="40">
        <v>0.6</v>
      </c>
      <c r="G206" s="13" t="s">
        <v>1081</v>
      </c>
    </row>
    <row r="207">
      <c r="A207" s="13" t="s">
        <v>859</v>
      </c>
      <c r="B207" s="13" t="s">
        <v>431</v>
      </c>
      <c r="C207" s="41" t="s">
        <v>1091</v>
      </c>
      <c r="D207" s="13" t="s">
        <v>895</v>
      </c>
      <c r="E207" s="13" t="s">
        <v>862</v>
      </c>
      <c r="F207" s="40">
        <v>0.6</v>
      </c>
      <c r="G207" s="13" t="s">
        <v>1081</v>
      </c>
    </row>
    <row r="208">
      <c r="A208" s="13" t="s">
        <v>859</v>
      </c>
      <c r="B208" s="13" t="s">
        <v>802</v>
      </c>
      <c r="C208" s="41" t="s">
        <v>1092</v>
      </c>
      <c r="D208" s="13" t="s">
        <v>897</v>
      </c>
      <c r="E208" s="13" t="s">
        <v>862</v>
      </c>
      <c r="F208" s="40">
        <v>0.6</v>
      </c>
      <c r="G208" s="13" t="s">
        <v>1081</v>
      </c>
    </row>
    <row r="209">
      <c r="A209" s="13" t="s">
        <v>859</v>
      </c>
      <c r="B209" s="13" t="s">
        <v>431</v>
      </c>
      <c r="C209" s="41" t="s">
        <v>1093</v>
      </c>
      <c r="D209" s="13" t="s">
        <v>909</v>
      </c>
      <c r="E209" s="13" t="s">
        <v>862</v>
      </c>
      <c r="F209" s="40">
        <v>0.6</v>
      </c>
      <c r="G209" s="13" t="s">
        <v>1081</v>
      </c>
    </row>
    <row r="210">
      <c r="A210" s="13" t="s">
        <v>859</v>
      </c>
      <c r="B210" s="13" t="s">
        <v>338</v>
      </c>
      <c r="C210" s="41" t="s">
        <v>1094</v>
      </c>
      <c r="D210" s="13" t="s">
        <v>913</v>
      </c>
      <c r="E210" s="13" t="s">
        <v>862</v>
      </c>
      <c r="F210" s="40">
        <v>0.6</v>
      </c>
      <c r="G210" s="13" t="s">
        <v>1081</v>
      </c>
    </row>
    <row r="211">
      <c r="A211" s="13" t="s">
        <v>859</v>
      </c>
      <c r="B211" s="13" t="s">
        <v>338</v>
      </c>
      <c r="C211" s="41" t="s">
        <v>1095</v>
      </c>
      <c r="D211" s="13" t="s">
        <v>917</v>
      </c>
      <c r="E211" s="13" t="s">
        <v>862</v>
      </c>
      <c r="F211" s="40">
        <v>0.6</v>
      </c>
      <c r="G211" s="13" t="s">
        <v>1081</v>
      </c>
    </row>
    <row r="212">
      <c r="A212" s="13" t="s">
        <v>859</v>
      </c>
      <c r="B212" s="13" t="s">
        <v>431</v>
      </c>
      <c r="C212" s="41" t="s">
        <v>1096</v>
      </c>
      <c r="D212" s="13" t="s">
        <v>923</v>
      </c>
      <c r="E212" s="13" t="s">
        <v>862</v>
      </c>
      <c r="F212" s="40">
        <v>0.6</v>
      </c>
      <c r="G212" s="13" t="s">
        <v>1081</v>
      </c>
    </row>
    <row r="213">
      <c r="A213" s="13" t="s">
        <v>859</v>
      </c>
      <c r="B213" s="13" t="s">
        <v>669</v>
      </c>
      <c r="C213" s="41" t="s">
        <v>1097</v>
      </c>
      <c r="D213" s="13" t="s">
        <v>925</v>
      </c>
      <c r="E213" s="13" t="s">
        <v>862</v>
      </c>
      <c r="F213" s="40">
        <v>0.6</v>
      </c>
      <c r="G213" s="13" t="s">
        <v>1081</v>
      </c>
    </row>
    <row r="214">
      <c r="A214" s="13" t="s">
        <v>859</v>
      </c>
      <c r="B214" s="13" t="s">
        <v>669</v>
      </c>
      <c r="C214" s="41" t="s">
        <v>1098</v>
      </c>
      <c r="D214" s="13" t="s">
        <v>936</v>
      </c>
      <c r="E214" s="13" t="s">
        <v>862</v>
      </c>
      <c r="F214" s="40">
        <v>0.6</v>
      </c>
      <c r="G214" s="13" t="s">
        <v>1081</v>
      </c>
    </row>
    <row r="215">
      <c r="A215" s="13" t="s">
        <v>859</v>
      </c>
      <c r="B215" s="13" t="s">
        <v>431</v>
      </c>
      <c r="C215" s="41" t="s">
        <v>1099</v>
      </c>
      <c r="D215" s="13" t="s">
        <v>950</v>
      </c>
      <c r="E215" s="13" t="s">
        <v>862</v>
      </c>
      <c r="F215" s="40">
        <v>0.6</v>
      </c>
      <c r="G215" s="13" t="s">
        <v>1081</v>
      </c>
    </row>
    <row r="216">
      <c r="A216" s="13" t="s">
        <v>859</v>
      </c>
      <c r="B216" s="13" t="s">
        <v>431</v>
      </c>
      <c r="C216" s="41" t="s">
        <v>1100</v>
      </c>
      <c r="D216" s="13" t="s">
        <v>952</v>
      </c>
      <c r="E216" s="13" t="s">
        <v>862</v>
      </c>
      <c r="F216" s="40">
        <v>0.6</v>
      </c>
      <c r="G216" s="13" t="s">
        <v>1081</v>
      </c>
    </row>
    <row r="217">
      <c r="A217" s="13" t="s">
        <v>859</v>
      </c>
      <c r="B217" s="13" t="s">
        <v>669</v>
      </c>
      <c r="C217" s="41" t="s">
        <v>1101</v>
      </c>
      <c r="D217" s="13" t="s">
        <v>954</v>
      </c>
      <c r="E217" s="13" t="s">
        <v>862</v>
      </c>
      <c r="F217" s="40">
        <v>0.6</v>
      </c>
      <c r="G217" s="13" t="s">
        <v>1081</v>
      </c>
    </row>
    <row r="218">
      <c r="A218" s="13" t="s">
        <v>859</v>
      </c>
      <c r="B218" s="13" t="s">
        <v>338</v>
      </c>
      <c r="C218" s="41" t="s">
        <v>1102</v>
      </c>
      <c r="D218" s="13" t="s">
        <v>965</v>
      </c>
      <c r="E218" s="13" t="s">
        <v>862</v>
      </c>
      <c r="F218" s="40">
        <v>0.6</v>
      </c>
      <c r="G218" s="13" t="s">
        <v>1081</v>
      </c>
    </row>
    <row r="219">
      <c r="A219" s="13" t="s">
        <v>859</v>
      </c>
      <c r="B219" s="13" t="s">
        <v>338</v>
      </c>
      <c r="C219" s="41" t="s">
        <v>1103</v>
      </c>
      <c r="D219" s="13" t="s">
        <v>971</v>
      </c>
      <c r="E219" s="13" t="s">
        <v>862</v>
      </c>
      <c r="F219" s="40">
        <v>0.6</v>
      </c>
      <c r="G219" s="13" t="s">
        <v>1081</v>
      </c>
    </row>
    <row r="220">
      <c r="A220" s="13" t="s">
        <v>859</v>
      </c>
      <c r="B220" s="13" t="s">
        <v>338</v>
      </c>
      <c r="C220" s="41" t="s">
        <v>1104</v>
      </c>
      <c r="D220" s="13" t="s">
        <v>977</v>
      </c>
      <c r="E220" s="13" t="s">
        <v>862</v>
      </c>
      <c r="F220" s="40">
        <v>0.6</v>
      </c>
      <c r="G220" s="13" t="s">
        <v>1081</v>
      </c>
    </row>
    <row r="221">
      <c r="A221" s="13" t="s">
        <v>859</v>
      </c>
      <c r="B221" s="13" t="s">
        <v>431</v>
      </c>
      <c r="C221" s="41" t="s">
        <v>1105</v>
      </c>
      <c r="D221" s="13" t="s">
        <v>985</v>
      </c>
      <c r="E221" s="13" t="s">
        <v>862</v>
      </c>
      <c r="F221" s="40">
        <v>0.6</v>
      </c>
      <c r="G221" s="13" t="s">
        <v>1081</v>
      </c>
    </row>
    <row r="222">
      <c r="A222" s="13" t="s">
        <v>859</v>
      </c>
      <c r="B222" s="13" t="s">
        <v>431</v>
      </c>
      <c r="C222" s="41" t="s">
        <v>1106</v>
      </c>
      <c r="D222" s="13" t="s">
        <v>989</v>
      </c>
      <c r="E222" s="13" t="s">
        <v>862</v>
      </c>
      <c r="F222" s="40">
        <v>0.6</v>
      </c>
      <c r="G222" s="13" t="s">
        <v>1081</v>
      </c>
    </row>
    <row r="223">
      <c r="A223" s="13" t="s">
        <v>859</v>
      </c>
      <c r="B223" s="13" t="s">
        <v>669</v>
      </c>
      <c r="C223" s="41" t="s">
        <v>1107</v>
      </c>
      <c r="D223" s="13" t="s">
        <v>1000</v>
      </c>
      <c r="E223" s="13" t="s">
        <v>862</v>
      </c>
      <c r="F223" s="40">
        <v>0.6</v>
      </c>
      <c r="G223" s="13" t="s">
        <v>1081</v>
      </c>
    </row>
    <row r="224">
      <c r="A224" s="13" t="s">
        <v>859</v>
      </c>
      <c r="B224" s="13" t="s">
        <v>431</v>
      </c>
      <c r="C224" s="41" t="s">
        <v>1108</v>
      </c>
      <c r="D224" s="13" t="s">
        <v>1004</v>
      </c>
      <c r="E224" s="13" t="s">
        <v>862</v>
      </c>
      <c r="F224" s="40">
        <v>0.6</v>
      </c>
      <c r="G224" s="13" t="s">
        <v>1081</v>
      </c>
    </row>
    <row r="225">
      <c r="A225" s="13" t="s">
        <v>859</v>
      </c>
      <c r="B225" s="13" t="s">
        <v>669</v>
      </c>
      <c r="C225" s="41" t="s">
        <v>1109</v>
      </c>
      <c r="D225" s="13" t="s">
        <v>1008</v>
      </c>
      <c r="E225" s="13" t="s">
        <v>862</v>
      </c>
      <c r="F225" s="40">
        <v>0.6</v>
      </c>
      <c r="G225" s="13" t="s">
        <v>1081</v>
      </c>
    </row>
    <row r="226">
      <c r="A226" s="13" t="s">
        <v>859</v>
      </c>
      <c r="B226" s="13" t="s">
        <v>802</v>
      </c>
      <c r="C226" s="41" t="s">
        <v>1110</v>
      </c>
      <c r="D226" s="13" t="s">
        <v>1010</v>
      </c>
      <c r="E226" s="13" t="s">
        <v>862</v>
      </c>
      <c r="F226" s="40">
        <v>0.6</v>
      </c>
      <c r="G226" s="13" t="s">
        <v>1081</v>
      </c>
    </row>
    <row r="227">
      <c r="A227" s="13" t="s">
        <v>859</v>
      </c>
      <c r="B227" s="13" t="s">
        <v>338</v>
      </c>
      <c r="C227" s="41" t="s">
        <v>1111</v>
      </c>
      <c r="D227" s="13" t="s">
        <v>1014</v>
      </c>
      <c r="E227" s="13" t="s">
        <v>862</v>
      </c>
      <c r="F227" s="40">
        <v>0.6</v>
      </c>
      <c r="G227" s="13" t="s">
        <v>1081</v>
      </c>
    </row>
    <row r="228">
      <c r="A228" s="13" t="s">
        <v>859</v>
      </c>
      <c r="B228" s="13" t="s">
        <v>338</v>
      </c>
      <c r="C228" s="41" t="s">
        <v>1112</v>
      </c>
      <c r="D228" s="13" t="s">
        <v>1019</v>
      </c>
      <c r="E228" s="13" t="s">
        <v>862</v>
      </c>
      <c r="F228" s="40">
        <v>0.6</v>
      </c>
      <c r="G228" s="13" t="s">
        <v>1081</v>
      </c>
    </row>
    <row r="229">
      <c r="A229" s="13" t="s">
        <v>859</v>
      </c>
      <c r="B229" s="13" t="s">
        <v>431</v>
      </c>
      <c r="C229" s="41" t="s">
        <v>1113</v>
      </c>
      <c r="D229" s="13" t="s">
        <v>1023</v>
      </c>
      <c r="E229" s="13" t="s">
        <v>862</v>
      </c>
      <c r="F229" s="40">
        <v>0.6</v>
      </c>
      <c r="G229" s="13" t="s">
        <v>1081</v>
      </c>
    </row>
    <row r="230">
      <c r="A230" s="13" t="s">
        <v>1030</v>
      </c>
      <c r="B230" s="13" t="s">
        <v>669</v>
      </c>
      <c r="C230" s="13" t="s">
        <v>1042</v>
      </c>
      <c r="D230" s="13"/>
      <c r="E230" s="13" t="s">
        <v>1114</v>
      </c>
      <c r="F230" s="40">
        <v>0.4</v>
      </c>
      <c r="G230" s="13" t="s">
        <v>1081</v>
      </c>
    </row>
    <row r="231">
      <c r="A231" s="13" t="s">
        <v>1030</v>
      </c>
      <c r="B231" s="13" t="s">
        <v>572</v>
      </c>
      <c r="C231" s="13" t="s">
        <v>1044</v>
      </c>
      <c r="D231" s="13"/>
      <c r="E231" s="13" t="s">
        <v>1114</v>
      </c>
      <c r="F231" s="40">
        <v>0.4</v>
      </c>
      <c r="G231" s="13" t="s">
        <v>1081</v>
      </c>
    </row>
    <row r="232">
      <c r="A232" s="13" t="s">
        <v>1030</v>
      </c>
      <c r="B232" s="13" t="s">
        <v>802</v>
      </c>
      <c r="C232" s="13" t="s">
        <v>1048</v>
      </c>
      <c r="D232" s="13"/>
      <c r="E232" s="13" t="s">
        <v>1114</v>
      </c>
      <c r="F232" s="40">
        <v>0.4</v>
      </c>
      <c r="G232" s="13" t="s">
        <v>1081</v>
      </c>
    </row>
    <row r="233">
      <c r="A233" s="13" t="s">
        <v>1030</v>
      </c>
      <c r="B233" s="13" t="s">
        <v>431</v>
      </c>
      <c r="C233" s="13" t="s">
        <v>1055</v>
      </c>
      <c r="D233" s="13"/>
      <c r="E233" s="13" t="s">
        <v>1114</v>
      </c>
      <c r="F233" s="40">
        <v>0.4</v>
      </c>
      <c r="G233" s="13" t="s">
        <v>1081</v>
      </c>
    </row>
    <row r="234">
      <c r="A234" s="13" t="s">
        <v>1030</v>
      </c>
      <c r="B234" s="13" t="s">
        <v>669</v>
      </c>
      <c r="C234" s="13" t="s">
        <v>1059</v>
      </c>
      <c r="D234" s="13"/>
      <c r="E234" s="13" t="s">
        <v>1114</v>
      </c>
      <c r="F234" s="40">
        <v>0.4</v>
      </c>
      <c r="G234" s="13" t="s">
        <v>1081</v>
      </c>
    </row>
    <row r="235">
      <c r="A235" s="13" t="s">
        <v>1030</v>
      </c>
      <c r="B235" s="13" t="s">
        <v>802</v>
      </c>
      <c r="C235" s="13" t="s">
        <v>1061</v>
      </c>
      <c r="D235" s="13"/>
      <c r="E235" s="13" t="s">
        <v>1114</v>
      </c>
      <c r="F235" s="40">
        <v>0.4</v>
      </c>
      <c r="G235" s="13" t="s">
        <v>1081</v>
      </c>
    </row>
    <row r="236">
      <c r="A236" s="13" t="s">
        <v>1030</v>
      </c>
      <c r="B236" s="13" t="s">
        <v>431</v>
      </c>
      <c r="C236" s="13" t="s">
        <v>1067</v>
      </c>
      <c r="D236" s="13"/>
      <c r="E236" s="13" t="s">
        <v>1114</v>
      </c>
      <c r="F236" s="40">
        <v>0.4</v>
      </c>
      <c r="G236" s="13" t="s">
        <v>1081</v>
      </c>
    </row>
    <row r="237">
      <c r="A237" s="13" t="s">
        <v>1030</v>
      </c>
      <c r="B237" s="13" t="s">
        <v>431</v>
      </c>
      <c r="C237" s="13" t="s">
        <v>1069</v>
      </c>
      <c r="D237" s="13"/>
      <c r="E237" s="13" t="s">
        <v>1114</v>
      </c>
      <c r="F237" s="40">
        <v>0.4</v>
      </c>
      <c r="G237" s="13" t="s">
        <v>1081</v>
      </c>
    </row>
    <row r="238">
      <c r="A238" s="13" t="s">
        <v>1030</v>
      </c>
      <c r="B238" s="13" t="s">
        <v>338</v>
      </c>
      <c r="C238" s="13" t="s">
        <v>1071</v>
      </c>
      <c r="D238" s="13"/>
      <c r="E238" s="13" t="s">
        <v>1114</v>
      </c>
      <c r="F238" s="40">
        <v>0.4</v>
      </c>
      <c r="G238" s="13" t="s">
        <v>1081</v>
      </c>
    </row>
    <row r="239">
      <c r="A239" s="13" t="s">
        <v>859</v>
      </c>
      <c r="B239" s="13" t="s">
        <v>48</v>
      </c>
      <c r="C239" s="41" t="s">
        <v>1115</v>
      </c>
      <c r="D239" s="13" t="s">
        <v>871</v>
      </c>
      <c r="E239" s="13" t="s">
        <v>862</v>
      </c>
      <c r="F239" s="40">
        <v>0.36</v>
      </c>
      <c r="G239" s="13" t="s">
        <v>1081</v>
      </c>
    </row>
    <row r="240">
      <c r="A240" s="13" t="s">
        <v>859</v>
      </c>
      <c r="B240" s="13" t="s">
        <v>48</v>
      </c>
      <c r="C240" s="41" t="s">
        <v>1116</v>
      </c>
      <c r="D240" s="13" t="s">
        <v>886</v>
      </c>
      <c r="E240" s="13" t="s">
        <v>862</v>
      </c>
      <c r="F240" s="40">
        <v>0.36</v>
      </c>
      <c r="G240" s="13" t="s">
        <v>1081</v>
      </c>
    </row>
    <row r="241">
      <c r="A241" s="13" t="s">
        <v>859</v>
      </c>
      <c r="B241" s="13" t="s">
        <v>48</v>
      </c>
      <c r="C241" s="41" t="s">
        <v>1117</v>
      </c>
      <c r="D241" s="13" t="s">
        <v>899</v>
      </c>
      <c r="E241" s="13" t="s">
        <v>862</v>
      </c>
      <c r="F241" s="40">
        <v>0.36</v>
      </c>
      <c r="G241" s="13" t="s">
        <v>1081</v>
      </c>
    </row>
    <row r="242">
      <c r="A242" s="13" t="s">
        <v>859</v>
      </c>
      <c r="B242" s="13" t="s">
        <v>48</v>
      </c>
      <c r="C242" s="41" t="s">
        <v>1118</v>
      </c>
      <c r="D242" s="13" t="s">
        <v>911</v>
      </c>
      <c r="E242" s="13" t="s">
        <v>862</v>
      </c>
      <c r="F242" s="40">
        <v>0.36</v>
      </c>
      <c r="G242" s="13" t="s">
        <v>1081</v>
      </c>
    </row>
    <row r="243">
      <c r="A243" s="13" t="s">
        <v>859</v>
      </c>
      <c r="B243" s="13" t="s">
        <v>48</v>
      </c>
      <c r="C243" s="41" t="s">
        <v>1119</v>
      </c>
      <c r="D243" s="13" t="s">
        <v>932</v>
      </c>
      <c r="E243" s="13" t="s">
        <v>862</v>
      </c>
      <c r="F243" s="40">
        <v>0.36</v>
      </c>
      <c r="G243" s="13" t="s">
        <v>1081</v>
      </c>
    </row>
    <row r="244">
      <c r="A244" s="13" t="s">
        <v>859</v>
      </c>
      <c r="B244" s="13" t="s">
        <v>48</v>
      </c>
      <c r="C244" s="41" t="s">
        <v>1120</v>
      </c>
      <c r="D244" s="13" t="s">
        <v>944</v>
      </c>
      <c r="E244" s="13" t="s">
        <v>862</v>
      </c>
      <c r="F244" s="40">
        <v>0.36</v>
      </c>
      <c r="G244" s="13" t="s">
        <v>1081</v>
      </c>
    </row>
    <row r="245">
      <c r="A245" s="13" t="s">
        <v>859</v>
      </c>
      <c r="B245" s="13" t="s">
        <v>48</v>
      </c>
      <c r="C245" s="41" t="s">
        <v>1121</v>
      </c>
      <c r="D245" s="13" t="s">
        <v>946</v>
      </c>
      <c r="E245" s="13" t="s">
        <v>862</v>
      </c>
      <c r="F245" s="40">
        <v>0.36</v>
      </c>
      <c r="G245" s="13" t="s">
        <v>1081</v>
      </c>
    </row>
    <row r="246">
      <c r="A246" s="13" t="s">
        <v>859</v>
      </c>
      <c r="B246" s="13" t="s">
        <v>48</v>
      </c>
      <c r="C246" s="41" t="s">
        <v>1122</v>
      </c>
      <c r="D246" s="13" t="s">
        <v>967</v>
      </c>
      <c r="E246" s="13" t="s">
        <v>862</v>
      </c>
      <c r="F246" s="40">
        <v>0.36</v>
      </c>
      <c r="G246" s="13" t="s">
        <v>1081</v>
      </c>
    </row>
    <row r="247">
      <c r="A247" s="13" t="s">
        <v>859</v>
      </c>
      <c r="B247" s="13" t="s">
        <v>48</v>
      </c>
      <c r="C247" s="41" t="s">
        <v>1123</v>
      </c>
      <c r="D247" s="13" t="s">
        <v>979</v>
      </c>
      <c r="E247" s="13" t="s">
        <v>862</v>
      </c>
      <c r="F247" s="40">
        <v>0.36</v>
      </c>
      <c r="G247" s="13" t="s">
        <v>1081</v>
      </c>
    </row>
    <row r="248">
      <c r="A248" s="13" t="s">
        <v>859</v>
      </c>
      <c r="B248" s="13" t="s">
        <v>48</v>
      </c>
      <c r="C248" s="41" t="s">
        <v>1124</v>
      </c>
      <c r="D248" s="13" t="s">
        <v>1002</v>
      </c>
      <c r="E248" s="13" t="s">
        <v>862</v>
      </c>
      <c r="F248" s="40">
        <v>0.36</v>
      </c>
      <c r="G248" s="13" t="s">
        <v>1081</v>
      </c>
    </row>
    <row r="249">
      <c r="A249" s="13" t="s">
        <v>1030</v>
      </c>
      <c r="B249" s="13" t="s">
        <v>48</v>
      </c>
      <c r="C249" s="13" t="s">
        <v>1033</v>
      </c>
      <c r="D249" s="13"/>
      <c r="E249" s="13" t="s">
        <v>1114</v>
      </c>
      <c r="F249" s="40">
        <v>0.24</v>
      </c>
      <c r="G249" s="13" t="s">
        <v>1081</v>
      </c>
    </row>
    <row r="250">
      <c r="A250" s="13" t="s">
        <v>1030</v>
      </c>
      <c r="B250" s="13" t="s">
        <v>588</v>
      </c>
      <c r="C250" s="13" t="s">
        <v>1035</v>
      </c>
      <c r="D250" s="13"/>
      <c r="E250" s="13" t="s">
        <v>1114</v>
      </c>
      <c r="F250" s="40">
        <v>0.24</v>
      </c>
      <c r="G250" s="13" t="s">
        <v>1081</v>
      </c>
    </row>
    <row r="251">
      <c r="A251" s="13" t="s">
        <v>1030</v>
      </c>
      <c r="B251" s="13" t="s">
        <v>48</v>
      </c>
      <c r="C251" s="13" t="s">
        <v>1040</v>
      </c>
      <c r="D251" s="13"/>
      <c r="E251" s="13" t="s">
        <v>1114</v>
      </c>
      <c r="F251" s="40">
        <v>0.24</v>
      </c>
      <c r="G251" s="13" t="s">
        <v>1081</v>
      </c>
    </row>
    <row r="252">
      <c r="A252" s="13" t="s">
        <v>1030</v>
      </c>
      <c r="B252" s="13" t="s">
        <v>48</v>
      </c>
      <c r="C252" s="13" t="s">
        <v>1046</v>
      </c>
      <c r="D252" s="13"/>
      <c r="E252" s="13" t="s">
        <v>1114</v>
      </c>
      <c r="F252" s="40">
        <v>0.24</v>
      </c>
      <c r="G252" s="13" t="s">
        <v>1081</v>
      </c>
    </row>
    <row r="253">
      <c r="A253" s="13" t="s">
        <v>1030</v>
      </c>
      <c r="B253" s="13" t="s">
        <v>48</v>
      </c>
      <c r="C253" s="13" t="s">
        <v>1053</v>
      </c>
      <c r="D253" s="13"/>
      <c r="E253" s="13" t="s">
        <v>1114</v>
      </c>
      <c r="F253" s="40">
        <v>0.24</v>
      </c>
      <c r="G253" s="13" t="s">
        <v>1081</v>
      </c>
    </row>
    <row r="254">
      <c r="A254" s="13" t="s">
        <v>1030</v>
      </c>
      <c r="B254" s="13" t="s">
        <v>48</v>
      </c>
      <c r="C254" s="13" t="s">
        <v>1057</v>
      </c>
      <c r="D254" s="13"/>
      <c r="E254" s="13" t="s">
        <v>1114</v>
      </c>
      <c r="F254" s="40">
        <v>0.24</v>
      </c>
      <c r="G254" s="13" t="s">
        <v>1081</v>
      </c>
    </row>
    <row r="255">
      <c r="A255" s="13" t="s">
        <v>1030</v>
      </c>
      <c r="B255" s="13" t="s">
        <v>48</v>
      </c>
      <c r="C255" s="13" t="s">
        <v>1063</v>
      </c>
      <c r="D255" s="13"/>
      <c r="E255" s="13" t="s">
        <v>1114</v>
      </c>
      <c r="F255" s="40">
        <v>0.24</v>
      </c>
      <c r="G255" s="13" t="s">
        <v>1081</v>
      </c>
    </row>
    <row r="256">
      <c r="A256" s="13" t="s">
        <v>1030</v>
      </c>
      <c r="B256" s="13" t="s">
        <v>48</v>
      </c>
      <c r="C256" s="13" t="s">
        <v>1073</v>
      </c>
      <c r="D256" s="13"/>
      <c r="E256" s="13" t="s">
        <v>1114</v>
      </c>
      <c r="F256" s="40">
        <v>0.24</v>
      </c>
      <c r="G256" s="13" t="s">
        <v>1081</v>
      </c>
    </row>
    <row r="257">
      <c r="A257" s="13" t="s">
        <v>1075</v>
      </c>
      <c r="B257" s="13" t="s">
        <v>572</v>
      </c>
      <c r="C257" s="13" t="s">
        <v>1079</v>
      </c>
      <c r="D257" s="13"/>
      <c r="E257" s="13"/>
      <c r="F257" s="40">
        <v>0.2</v>
      </c>
      <c r="G257" s="13" t="s">
        <v>1081</v>
      </c>
    </row>
    <row r="258">
      <c r="A258" s="13" t="s">
        <v>47</v>
      </c>
      <c r="B258" s="13" t="s">
        <v>48</v>
      </c>
      <c r="C258" s="13" t="s">
        <v>49</v>
      </c>
      <c r="D258" s="13"/>
      <c r="E258" s="13" t="s">
        <v>50</v>
      </c>
      <c r="F258" s="40">
        <v>0.0</v>
      </c>
      <c r="G258" s="13" t="s">
        <v>24</v>
      </c>
    </row>
    <row r="259">
      <c r="A259" s="13" t="s">
        <v>47</v>
      </c>
      <c r="B259" s="13" t="s">
        <v>48</v>
      </c>
      <c r="C259" s="13" t="s">
        <v>54</v>
      </c>
      <c r="D259" s="13"/>
      <c r="E259" s="13" t="s">
        <v>55</v>
      </c>
      <c r="F259" s="40">
        <v>0.0</v>
      </c>
      <c r="G259" s="13" t="s">
        <v>24</v>
      </c>
    </row>
    <row r="260">
      <c r="A260" s="13" t="s">
        <v>47</v>
      </c>
      <c r="B260" s="13" t="s">
        <v>48</v>
      </c>
      <c r="C260" s="13" t="s">
        <v>212</v>
      </c>
      <c r="D260" s="13"/>
      <c r="E260" s="13" t="s">
        <v>213</v>
      </c>
      <c r="F260" s="40">
        <v>0.0</v>
      </c>
      <c r="G260" s="13" t="s">
        <v>24</v>
      </c>
    </row>
    <row r="261">
      <c r="A261" s="13" t="s">
        <v>47</v>
      </c>
      <c r="B261" s="13" t="s">
        <v>338</v>
      </c>
      <c r="C261" s="13" t="s">
        <v>399</v>
      </c>
      <c r="D261" s="13"/>
      <c r="E261" s="13" t="s">
        <v>400</v>
      </c>
      <c r="F261" s="40">
        <v>0.0</v>
      </c>
      <c r="G261" s="13" t="s">
        <v>24</v>
      </c>
    </row>
    <row r="262">
      <c r="A262" s="13" t="s">
        <v>859</v>
      </c>
      <c r="B262" s="13" t="s">
        <v>863</v>
      </c>
      <c r="C262" s="41" t="s">
        <v>1125</v>
      </c>
      <c r="D262" s="13" t="s">
        <v>865</v>
      </c>
      <c r="E262" s="13" t="s">
        <v>862</v>
      </c>
      <c r="F262" s="40">
        <v>0.0</v>
      </c>
      <c r="G262" s="13" t="s">
        <v>1081</v>
      </c>
    </row>
    <row r="263">
      <c r="A263" s="13" t="s">
        <v>859</v>
      </c>
      <c r="B263" s="13" t="s">
        <v>872</v>
      </c>
      <c r="C263" s="41" t="s">
        <v>1126</v>
      </c>
      <c r="D263" s="13" t="s">
        <v>874</v>
      </c>
      <c r="E263" s="13" t="s">
        <v>862</v>
      </c>
      <c r="F263" s="40">
        <v>0.0</v>
      </c>
      <c r="G263" s="13" t="s">
        <v>1081</v>
      </c>
    </row>
    <row r="264">
      <c r="A264" s="13" t="s">
        <v>859</v>
      </c>
      <c r="B264" s="13" t="s">
        <v>863</v>
      </c>
      <c r="C264" s="41" t="s">
        <v>1127</v>
      </c>
      <c r="D264" s="13" t="s">
        <v>882</v>
      </c>
      <c r="E264" s="13" t="s">
        <v>862</v>
      </c>
      <c r="F264" s="40">
        <v>0.0</v>
      </c>
      <c r="G264" s="13" t="s">
        <v>1081</v>
      </c>
    </row>
    <row r="265">
      <c r="A265" s="13" t="s">
        <v>859</v>
      </c>
      <c r="B265" s="13" t="s">
        <v>863</v>
      </c>
      <c r="C265" s="41" t="s">
        <v>1128</v>
      </c>
      <c r="D265" s="13" t="s">
        <v>884</v>
      </c>
      <c r="E265" s="13" t="s">
        <v>862</v>
      </c>
      <c r="F265" s="40">
        <v>0.0</v>
      </c>
      <c r="G265" s="13" t="s">
        <v>1081</v>
      </c>
    </row>
    <row r="266">
      <c r="A266" s="13" t="s">
        <v>859</v>
      </c>
      <c r="B266" s="13" t="s">
        <v>887</v>
      </c>
      <c r="C266" s="41" t="s">
        <v>1129</v>
      </c>
      <c r="D266" s="13" t="s">
        <v>889</v>
      </c>
      <c r="E266" s="13" t="s">
        <v>862</v>
      </c>
      <c r="F266" s="40">
        <v>0.0</v>
      </c>
      <c r="G266" s="13" t="s">
        <v>1081</v>
      </c>
    </row>
    <row r="267">
      <c r="A267" s="13" t="s">
        <v>859</v>
      </c>
      <c r="B267" s="13" t="s">
        <v>863</v>
      </c>
      <c r="C267" s="41" t="s">
        <v>1130</v>
      </c>
      <c r="D267" s="13" t="s">
        <v>891</v>
      </c>
      <c r="E267" s="13" t="s">
        <v>862</v>
      </c>
      <c r="F267" s="40">
        <v>0.0</v>
      </c>
      <c r="G267" s="13" t="s">
        <v>1081</v>
      </c>
    </row>
    <row r="268">
      <c r="A268" s="13" t="s">
        <v>859</v>
      </c>
      <c r="B268" s="13" t="s">
        <v>863</v>
      </c>
      <c r="C268" s="41" t="s">
        <v>1131</v>
      </c>
      <c r="D268" s="13" t="s">
        <v>893</v>
      </c>
      <c r="E268" s="13" t="s">
        <v>862</v>
      </c>
      <c r="F268" s="40">
        <v>0.0</v>
      </c>
      <c r="G268" s="13" t="s">
        <v>1081</v>
      </c>
    </row>
    <row r="269">
      <c r="A269" s="13" t="s">
        <v>859</v>
      </c>
      <c r="B269" s="13" t="s">
        <v>863</v>
      </c>
      <c r="C269" s="41" t="s">
        <v>1132</v>
      </c>
      <c r="D269" s="13" t="s">
        <v>901</v>
      </c>
      <c r="E269" s="13" t="s">
        <v>862</v>
      </c>
      <c r="F269" s="40">
        <v>0.0</v>
      </c>
      <c r="G269" s="13" t="s">
        <v>1081</v>
      </c>
    </row>
    <row r="270">
      <c r="A270" s="13" t="s">
        <v>859</v>
      </c>
      <c r="B270" s="13" t="s">
        <v>863</v>
      </c>
      <c r="C270" s="41" t="s">
        <v>1133</v>
      </c>
      <c r="D270" s="13" t="s">
        <v>903</v>
      </c>
      <c r="E270" s="13" t="s">
        <v>862</v>
      </c>
      <c r="F270" s="40">
        <v>0.0</v>
      </c>
      <c r="G270" s="13" t="s">
        <v>1081</v>
      </c>
    </row>
    <row r="271">
      <c r="A271" s="13" t="s">
        <v>859</v>
      </c>
      <c r="B271" s="13" t="s">
        <v>863</v>
      </c>
      <c r="C271" s="41" t="s">
        <v>1134</v>
      </c>
      <c r="D271" s="13" t="s">
        <v>905</v>
      </c>
      <c r="E271" s="13" t="s">
        <v>862</v>
      </c>
      <c r="F271" s="40">
        <v>0.0</v>
      </c>
      <c r="G271" s="13" t="s">
        <v>1081</v>
      </c>
    </row>
    <row r="272">
      <c r="A272" s="13" t="s">
        <v>859</v>
      </c>
      <c r="B272" s="13" t="s">
        <v>863</v>
      </c>
      <c r="C272" s="41" t="s">
        <v>1135</v>
      </c>
      <c r="D272" s="13" t="s">
        <v>907</v>
      </c>
      <c r="E272" s="13" t="s">
        <v>862</v>
      </c>
      <c r="F272" s="40">
        <v>0.0</v>
      </c>
      <c r="G272" s="13" t="s">
        <v>1081</v>
      </c>
    </row>
    <row r="273">
      <c r="A273" s="13" t="s">
        <v>859</v>
      </c>
      <c r="B273" s="13" t="s">
        <v>863</v>
      </c>
      <c r="C273" s="41" t="s">
        <v>1136</v>
      </c>
      <c r="D273" s="13" t="s">
        <v>915</v>
      </c>
      <c r="E273" s="13" t="s">
        <v>862</v>
      </c>
      <c r="F273" s="40">
        <v>0.0</v>
      </c>
      <c r="G273" s="13" t="s">
        <v>1081</v>
      </c>
    </row>
    <row r="274">
      <c r="A274" s="13" t="s">
        <v>859</v>
      </c>
      <c r="B274" s="13" t="s">
        <v>863</v>
      </c>
      <c r="C274" s="41" t="s">
        <v>1137</v>
      </c>
      <c r="D274" s="13" t="s">
        <v>919</v>
      </c>
      <c r="E274" s="13" t="s">
        <v>862</v>
      </c>
      <c r="F274" s="40">
        <v>0.0</v>
      </c>
      <c r="G274" s="13" t="s">
        <v>1081</v>
      </c>
    </row>
    <row r="275">
      <c r="A275" s="13" t="s">
        <v>859</v>
      </c>
      <c r="B275" s="13" t="s">
        <v>863</v>
      </c>
      <c r="C275" s="41" t="s">
        <v>1138</v>
      </c>
      <c r="D275" s="13" t="s">
        <v>921</v>
      </c>
      <c r="E275" s="13" t="s">
        <v>862</v>
      </c>
      <c r="F275" s="40">
        <v>0.0</v>
      </c>
      <c r="G275" s="13" t="s">
        <v>1081</v>
      </c>
    </row>
    <row r="276">
      <c r="A276" s="13" t="s">
        <v>859</v>
      </c>
      <c r="B276" s="13" t="s">
        <v>863</v>
      </c>
      <c r="C276" s="41" t="s">
        <v>1139</v>
      </c>
      <c r="D276" s="13" t="s">
        <v>927</v>
      </c>
      <c r="E276" s="13" t="s">
        <v>862</v>
      </c>
      <c r="F276" s="40">
        <v>0.0</v>
      </c>
      <c r="G276" s="13" t="s">
        <v>1081</v>
      </c>
    </row>
    <row r="277">
      <c r="A277" s="13" t="s">
        <v>859</v>
      </c>
      <c r="B277" s="13" t="s">
        <v>928</v>
      </c>
      <c r="C277" s="41" t="s">
        <v>1140</v>
      </c>
      <c r="D277" s="13" t="s">
        <v>930</v>
      </c>
      <c r="E277" s="13" t="s">
        <v>862</v>
      </c>
      <c r="F277" s="40">
        <v>0.0</v>
      </c>
      <c r="G277" s="13" t="s">
        <v>1081</v>
      </c>
    </row>
    <row r="278">
      <c r="A278" s="13" t="s">
        <v>859</v>
      </c>
      <c r="B278" s="13" t="s">
        <v>863</v>
      </c>
      <c r="C278" s="41" t="s">
        <v>1141</v>
      </c>
      <c r="D278" s="13" t="s">
        <v>934</v>
      </c>
      <c r="E278" s="13" t="s">
        <v>862</v>
      </c>
      <c r="F278" s="40">
        <v>0.0</v>
      </c>
      <c r="G278" s="13" t="s">
        <v>1081</v>
      </c>
    </row>
    <row r="279">
      <c r="A279" s="13" t="s">
        <v>859</v>
      </c>
      <c r="B279" s="13" t="s">
        <v>863</v>
      </c>
      <c r="C279" s="41" t="s">
        <v>1142</v>
      </c>
      <c r="D279" s="13" t="s">
        <v>940</v>
      </c>
      <c r="E279" s="13" t="s">
        <v>862</v>
      </c>
      <c r="F279" s="40">
        <v>0.0</v>
      </c>
      <c r="G279" s="13" t="s">
        <v>1081</v>
      </c>
    </row>
    <row r="280">
      <c r="A280" s="13" t="s">
        <v>859</v>
      </c>
      <c r="B280" s="13" t="s">
        <v>872</v>
      </c>
      <c r="C280" s="41" t="s">
        <v>1143</v>
      </c>
      <c r="D280" s="13" t="s">
        <v>942</v>
      </c>
      <c r="E280" s="13" t="s">
        <v>862</v>
      </c>
      <c r="F280" s="40">
        <v>0.0</v>
      </c>
      <c r="G280" s="13" t="s">
        <v>1081</v>
      </c>
    </row>
    <row r="281">
      <c r="A281" s="13" t="s">
        <v>859</v>
      </c>
      <c r="B281" s="13" t="s">
        <v>955</v>
      </c>
      <c r="C281" s="41" t="s">
        <v>1144</v>
      </c>
      <c r="D281" s="13" t="s">
        <v>957</v>
      </c>
      <c r="E281" s="13" t="s">
        <v>862</v>
      </c>
      <c r="F281" s="40">
        <v>0.0</v>
      </c>
      <c r="G281" s="13" t="s">
        <v>1081</v>
      </c>
    </row>
    <row r="282">
      <c r="A282" s="13" t="s">
        <v>859</v>
      </c>
      <c r="B282" s="13" t="s">
        <v>863</v>
      </c>
      <c r="C282" s="41" t="s">
        <v>1145</v>
      </c>
      <c r="D282" s="13" t="s">
        <v>959</v>
      </c>
      <c r="E282" s="13" t="s">
        <v>862</v>
      </c>
      <c r="F282" s="40">
        <v>0.0</v>
      </c>
      <c r="G282" s="13" t="s">
        <v>1081</v>
      </c>
    </row>
    <row r="283">
      <c r="A283" s="13" t="s">
        <v>859</v>
      </c>
      <c r="B283" s="13" t="s">
        <v>863</v>
      </c>
      <c r="C283" s="41" t="s">
        <v>1146</v>
      </c>
      <c r="D283" s="13" t="s">
        <v>961</v>
      </c>
      <c r="E283" s="13" t="s">
        <v>862</v>
      </c>
      <c r="F283" s="40">
        <v>0.0</v>
      </c>
      <c r="G283" s="13" t="s">
        <v>1081</v>
      </c>
    </row>
    <row r="284">
      <c r="A284" s="13" t="s">
        <v>859</v>
      </c>
      <c r="B284" s="13" t="s">
        <v>863</v>
      </c>
      <c r="C284" s="41" t="s">
        <v>1147</v>
      </c>
      <c r="D284" s="13" t="s">
        <v>963</v>
      </c>
      <c r="E284" s="13" t="s">
        <v>862</v>
      </c>
      <c r="F284" s="40">
        <v>0.0</v>
      </c>
      <c r="G284" s="13" t="s">
        <v>1081</v>
      </c>
    </row>
    <row r="285">
      <c r="A285" s="13" t="s">
        <v>859</v>
      </c>
      <c r="B285" s="13" t="s">
        <v>863</v>
      </c>
      <c r="C285" s="41" t="s">
        <v>1148</v>
      </c>
      <c r="D285" s="13" t="s">
        <v>969</v>
      </c>
      <c r="E285" s="13" t="s">
        <v>862</v>
      </c>
      <c r="F285" s="40">
        <v>0.0</v>
      </c>
      <c r="G285" s="13" t="s">
        <v>1081</v>
      </c>
    </row>
    <row r="286">
      <c r="A286" s="13" t="s">
        <v>859</v>
      </c>
      <c r="B286" s="13" t="s">
        <v>863</v>
      </c>
      <c r="C286" s="41" t="s">
        <v>1149</v>
      </c>
      <c r="D286" s="13" t="s">
        <v>973</v>
      </c>
      <c r="E286" s="13" t="s">
        <v>862</v>
      </c>
      <c r="F286" s="40">
        <v>0.0</v>
      </c>
      <c r="G286" s="13" t="s">
        <v>1081</v>
      </c>
    </row>
    <row r="287">
      <c r="A287" s="13" t="s">
        <v>859</v>
      </c>
      <c r="B287" s="13" t="s">
        <v>863</v>
      </c>
      <c r="C287" s="41" t="s">
        <v>1150</v>
      </c>
      <c r="D287" s="13" t="s">
        <v>975</v>
      </c>
      <c r="E287" s="13" t="s">
        <v>862</v>
      </c>
      <c r="F287" s="40">
        <v>0.0</v>
      </c>
      <c r="G287" s="13" t="s">
        <v>1081</v>
      </c>
    </row>
    <row r="288">
      <c r="A288" s="13" t="s">
        <v>859</v>
      </c>
      <c r="B288" s="13" t="s">
        <v>863</v>
      </c>
      <c r="C288" s="41" t="s">
        <v>1151</v>
      </c>
      <c r="D288" s="13" t="s">
        <v>981</v>
      </c>
      <c r="E288" s="13" t="s">
        <v>862</v>
      </c>
      <c r="F288" s="40">
        <v>0.0</v>
      </c>
      <c r="G288" s="13" t="s">
        <v>1081</v>
      </c>
    </row>
    <row r="289">
      <c r="A289" s="13" t="s">
        <v>859</v>
      </c>
      <c r="B289" s="13" t="s">
        <v>863</v>
      </c>
      <c r="C289" s="41" t="s">
        <v>1152</v>
      </c>
      <c r="D289" s="13" t="s">
        <v>987</v>
      </c>
      <c r="E289" s="13" t="s">
        <v>862</v>
      </c>
      <c r="F289" s="40">
        <v>0.0</v>
      </c>
      <c r="G289" s="13" t="s">
        <v>1081</v>
      </c>
    </row>
    <row r="290">
      <c r="A290" s="13" t="s">
        <v>859</v>
      </c>
      <c r="B290" s="13" t="s">
        <v>863</v>
      </c>
      <c r="C290" s="41" t="s">
        <v>1153</v>
      </c>
      <c r="D290" s="13" t="s">
        <v>991</v>
      </c>
      <c r="E290" s="13" t="s">
        <v>862</v>
      </c>
      <c r="F290" s="40">
        <v>0.0</v>
      </c>
      <c r="G290" s="13" t="s">
        <v>1081</v>
      </c>
    </row>
    <row r="291">
      <c r="A291" s="13" t="s">
        <v>859</v>
      </c>
      <c r="B291" s="13" t="s">
        <v>863</v>
      </c>
      <c r="C291" s="41" t="s">
        <v>1154</v>
      </c>
      <c r="D291" s="13" t="s">
        <v>993</v>
      </c>
      <c r="E291" s="13" t="s">
        <v>862</v>
      </c>
      <c r="F291" s="40">
        <v>0.0</v>
      </c>
      <c r="G291" s="13" t="s">
        <v>1081</v>
      </c>
    </row>
    <row r="292">
      <c r="A292" s="13" t="s">
        <v>859</v>
      </c>
      <c r="B292" s="13" t="s">
        <v>863</v>
      </c>
      <c r="C292" s="41" t="s">
        <v>1155</v>
      </c>
      <c r="D292" s="13" t="s">
        <v>995</v>
      </c>
      <c r="E292" s="13" t="s">
        <v>862</v>
      </c>
      <c r="F292" s="40">
        <v>0.0</v>
      </c>
      <c r="G292" s="13" t="s">
        <v>1081</v>
      </c>
    </row>
    <row r="293">
      <c r="A293" s="13" t="s">
        <v>859</v>
      </c>
      <c r="B293" s="13" t="s">
        <v>996</v>
      </c>
      <c r="C293" s="41" t="s">
        <v>1156</v>
      </c>
      <c r="D293" s="13" t="s">
        <v>998</v>
      </c>
      <c r="E293" s="13" t="s">
        <v>862</v>
      </c>
      <c r="F293" s="40">
        <v>0.0</v>
      </c>
      <c r="G293" s="13" t="s">
        <v>1081</v>
      </c>
    </row>
    <row r="294">
      <c r="A294" s="13" t="s">
        <v>859</v>
      </c>
      <c r="B294" s="13" t="s">
        <v>863</v>
      </c>
      <c r="C294" s="41" t="s">
        <v>1157</v>
      </c>
      <c r="D294" s="13" t="s">
        <v>1006</v>
      </c>
      <c r="E294" s="13" t="s">
        <v>862</v>
      </c>
      <c r="F294" s="40">
        <v>0.0</v>
      </c>
      <c r="G294" s="13" t="s">
        <v>1081</v>
      </c>
    </row>
    <row r="295">
      <c r="A295" s="13" t="s">
        <v>859</v>
      </c>
      <c r="B295" s="13" t="s">
        <v>863</v>
      </c>
      <c r="C295" s="41" t="s">
        <v>1158</v>
      </c>
      <c r="D295" s="13" t="s">
        <v>1012</v>
      </c>
      <c r="E295" s="13" t="s">
        <v>862</v>
      </c>
      <c r="F295" s="40">
        <v>0.0</v>
      </c>
      <c r="G295" s="13" t="s">
        <v>1081</v>
      </c>
    </row>
    <row r="296">
      <c r="A296" s="13" t="s">
        <v>859</v>
      </c>
      <c r="B296" s="13" t="s">
        <v>1015</v>
      </c>
      <c r="C296" s="41" t="s">
        <v>1159</v>
      </c>
      <c r="D296" s="13" t="s">
        <v>1017</v>
      </c>
      <c r="E296" s="13" t="s">
        <v>862</v>
      </c>
      <c r="F296" s="40">
        <v>0.0</v>
      </c>
      <c r="G296" s="13" t="s">
        <v>1081</v>
      </c>
    </row>
    <row r="297">
      <c r="A297" s="13" t="s">
        <v>859</v>
      </c>
      <c r="B297" s="13" t="s">
        <v>872</v>
      </c>
      <c r="C297" s="41" t="s">
        <v>1160</v>
      </c>
      <c r="D297" s="13" t="s">
        <v>1021</v>
      </c>
      <c r="E297" s="13" t="s">
        <v>862</v>
      </c>
      <c r="F297" s="40">
        <v>0.0</v>
      </c>
      <c r="G297" s="13" t="s">
        <v>1081</v>
      </c>
    </row>
    <row r="298">
      <c r="A298" s="13" t="s">
        <v>859</v>
      </c>
      <c r="B298" s="13" t="s">
        <v>863</v>
      </c>
      <c r="C298" s="41" t="s">
        <v>1161</v>
      </c>
      <c r="D298" s="13" t="s">
        <v>1025</v>
      </c>
      <c r="E298" s="13" t="s">
        <v>862</v>
      </c>
      <c r="F298" s="40">
        <v>0.0</v>
      </c>
      <c r="G298" s="13" t="s">
        <v>1081</v>
      </c>
    </row>
    <row r="299">
      <c r="A299" s="13" t="s">
        <v>859</v>
      </c>
      <c r="B299" s="13" t="s">
        <v>863</v>
      </c>
      <c r="C299" s="41" t="s">
        <v>1162</v>
      </c>
      <c r="D299" s="13" t="s">
        <v>1027</v>
      </c>
      <c r="E299" s="13" t="s">
        <v>862</v>
      </c>
      <c r="F299" s="40">
        <v>0.0</v>
      </c>
      <c r="G299" s="13" t="s">
        <v>1081</v>
      </c>
    </row>
    <row r="300">
      <c r="A300" s="13" t="s">
        <v>859</v>
      </c>
      <c r="B300" s="13" t="s">
        <v>863</v>
      </c>
      <c r="C300" s="41" t="s">
        <v>1163</v>
      </c>
      <c r="D300" s="13" t="s">
        <v>1029</v>
      </c>
      <c r="E300" s="13" t="s">
        <v>862</v>
      </c>
      <c r="F300" s="40">
        <v>0.0</v>
      </c>
      <c r="G300" s="13" t="s">
        <v>1081</v>
      </c>
    </row>
    <row r="301">
      <c r="A301" s="13" t="s">
        <v>1030</v>
      </c>
      <c r="B301" s="13" t="s">
        <v>996</v>
      </c>
      <c r="C301" s="13" t="s">
        <v>1031</v>
      </c>
      <c r="D301" s="13"/>
      <c r="E301" s="13" t="s">
        <v>1114</v>
      </c>
      <c r="F301" s="40">
        <v>0.0</v>
      </c>
      <c r="G301" s="13" t="s">
        <v>1081</v>
      </c>
    </row>
    <row r="302">
      <c r="A302" s="13" t="s">
        <v>1030</v>
      </c>
      <c r="B302" s="13" t="s">
        <v>1037</v>
      </c>
      <c r="C302" s="13" t="s">
        <v>1038</v>
      </c>
      <c r="D302" s="13"/>
      <c r="E302" s="13" t="s">
        <v>1114</v>
      </c>
      <c r="F302" s="40">
        <v>0.0</v>
      </c>
      <c r="G302" s="13" t="s">
        <v>1081</v>
      </c>
    </row>
    <row r="303">
      <c r="A303" s="13" t="s">
        <v>1030</v>
      </c>
      <c r="B303" s="13" t="s">
        <v>1050</v>
      </c>
      <c r="C303" s="13" t="s">
        <v>1051</v>
      </c>
      <c r="D303" s="13"/>
      <c r="E303" s="13" t="s">
        <v>1114</v>
      </c>
      <c r="F303" s="40">
        <v>0.0</v>
      </c>
      <c r="G303" s="13" t="s">
        <v>1081</v>
      </c>
    </row>
    <row r="304">
      <c r="A304" s="13" t="s">
        <v>1030</v>
      </c>
      <c r="B304" s="13" t="s">
        <v>996</v>
      </c>
      <c r="C304" s="13" t="s">
        <v>1065</v>
      </c>
      <c r="D304" s="13"/>
      <c r="E304" s="13" t="s">
        <v>1114</v>
      </c>
      <c r="F304" s="40">
        <v>0.0</v>
      </c>
      <c r="G304" s="13" t="s">
        <v>1081</v>
      </c>
    </row>
    <row r="305">
      <c r="A305" s="13" t="s">
        <v>1075</v>
      </c>
      <c r="B305" s="13"/>
      <c r="C305" s="13" t="s">
        <v>1076</v>
      </c>
      <c r="D305" s="13" t="s">
        <v>1077</v>
      </c>
      <c r="E305" s="13"/>
      <c r="F305" s="40">
        <v>0.0</v>
      </c>
      <c r="G305" s="13" t="s">
        <v>1081</v>
      </c>
    </row>
    <row r="306">
      <c r="A306" s="13" t="s">
        <v>1075</v>
      </c>
      <c r="B306" s="13"/>
      <c r="C306" s="13" t="s">
        <v>1078</v>
      </c>
      <c r="D306" s="13" t="s">
        <v>1077</v>
      </c>
      <c r="E306" s="13"/>
      <c r="F306" s="40">
        <v>0.0</v>
      </c>
      <c r="G306" s="13" t="s">
        <v>1081</v>
      </c>
    </row>
    <row r="307">
      <c r="A307" s="13"/>
      <c r="B307" s="13"/>
      <c r="C307" s="13"/>
      <c r="D307" s="13"/>
      <c r="E307" s="13"/>
      <c r="F307" s="40">
        <v>0.0</v>
      </c>
      <c r="G307" s="13" t="s">
        <v>1081</v>
      </c>
    </row>
    <row r="308">
      <c r="A308" s="13"/>
      <c r="B308" s="13"/>
      <c r="C308" s="13"/>
      <c r="D308" s="13"/>
      <c r="E308" s="13"/>
      <c r="F308" s="40">
        <v>0.0</v>
      </c>
      <c r="G308" s="13" t="s">
        <v>1081</v>
      </c>
    </row>
    <row r="309">
      <c r="A309" s="13"/>
      <c r="B309" s="13"/>
      <c r="C309" s="13"/>
      <c r="D309" s="13"/>
      <c r="E309" s="13"/>
      <c r="F309" s="40">
        <v>0.0</v>
      </c>
      <c r="G309" s="13" t="s">
        <v>1081</v>
      </c>
    </row>
    <row r="310">
      <c r="A310" s="13"/>
      <c r="B310" s="13"/>
      <c r="C310" s="13"/>
      <c r="D310" s="13"/>
      <c r="E310" s="13"/>
      <c r="F310" s="40">
        <v>0.0</v>
      </c>
      <c r="G310" s="13" t="s">
        <v>1081</v>
      </c>
    </row>
    <row r="311">
      <c r="A311" s="13"/>
      <c r="B311" s="13"/>
      <c r="C311" s="13"/>
      <c r="D311" s="13"/>
      <c r="E311" s="13"/>
      <c r="F311" s="40">
        <v>0.0</v>
      </c>
      <c r="G311" s="13" t="s">
        <v>1081</v>
      </c>
    </row>
    <row r="312">
      <c r="A312" s="13"/>
      <c r="B312" s="13"/>
      <c r="C312" s="13"/>
      <c r="D312" s="13"/>
      <c r="E312" s="13"/>
      <c r="F312" s="40">
        <v>0.0</v>
      </c>
      <c r="G312" s="13" t="s">
        <v>1081</v>
      </c>
    </row>
    <row r="313">
      <c r="A313" s="13"/>
      <c r="B313" s="13"/>
      <c r="C313" s="13"/>
      <c r="D313" s="13"/>
      <c r="E313" s="13"/>
      <c r="F313" s="40">
        <v>0.0</v>
      </c>
      <c r="G313" s="13" t="s">
        <v>1081</v>
      </c>
    </row>
    <row r="314">
      <c r="A314" s="13"/>
      <c r="B314" s="13"/>
      <c r="C314" s="13"/>
      <c r="D314" s="13"/>
      <c r="E314" s="13"/>
      <c r="F314" s="40">
        <v>0.0</v>
      </c>
      <c r="G314" s="13" t="s">
        <v>1081</v>
      </c>
    </row>
    <row r="315">
      <c r="A315" s="13"/>
      <c r="B315" s="13"/>
      <c r="C315" s="13"/>
      <c r="D315" s="13"/>
      <c r="E315" s="13"/>
      <c r="F315" s="40">
        <v>0.0</v>
      </c>
      <c r="G315" s="13" t="s">
        <v>1081</v>
      </c>
    </row>
    <row r="316">
      <c r="A316" s="13"/>
      <c r="B316" s="13"/>
      <c r="C316" s="13"/>
      <c r="D316" s="13"/>
      <c r="E316" s="13"/>
      <c r="F316" s="40">
        <v>0.0</v>
      </c>
      <c r="G316" s="13" t="s">
        <v>1081</v>
      </c>
    </row>
    <row r="317">
      <c r="A317" s="13"/>
      <c r="B317" s="13"/>
      <c r="C317" s="13"/>
      <c r="D317" s="13"/>
      <c r="E317" s="13"/>
      <c r="F317" s="40">
        <v>0.0</v>
      </c>
      <c r="G317" s="13" t="s">
        <v>1081</v>
      </c>
    </row>
    <row r="318">
      <c r="A318" s="13"/>
      <c r="B318" s="13"/>
      <c r="C318" s="13"/>
      <c r="D318" s="13"/>
      <c r="E318" s="13"/>
      <c r="F318" s="40">
        <v>0.0</v>
      </c>
      <c r="G318" s="13" t="s">
        <v>1081</v>
      </c>
    </row>
    <row r="319">
      <c r="A319" s="13"/>
      <c r="B319" s="13"/>
      <c r="C319" s="13"/>
      <c r="D319" s="13"/>
      <c r="E319" s="13"/>
      <c r="F319" s="40">
        <v>0.0</v>
      </c>
      <c r="G319" s="13" t="s">
        <v>1081</v>
      </c>
    </row>
    <row r="320">
      <c r="A320" s="13"/>
      <c r="B320" s="13"/>
      <c r="C320" s="13"/>
      <c r="D320" s="13"/>
      <c r="E320" s="13"/>
      <c r="F320" s="40">
        <v>0.0</v>
      </c>
      <c r="G320" s="13" t="s">
        <v>1081</v>
      </c>
    </row>
    <row r="321">
      <c r="A321" s="13"/>
      <c r="B321" s="13"/>
      <c r="C321" s="13"/>
      <c r="D321" s="13"/>
      <c r="E321" s="13"/>
      <c r="F321" s="40">
        <v>0.0</v>
      </c>
      <c r="G321" s="13" t="s">
        <v>1081</v>
      </c>
    </row>
    <row r="322">
      <c r="A322" s="13"/>
      <c r="B322" s="13"/>
      <c r="C322" s="13"/>
      <c r="D322" s="13"/>
      <c r="E322" s="13"/>
      <c r="F322" s="40">
        <v>0.0</v>
      </c>
      <c r="G322" s="13" t="s">
        <v>1081</v>
      </c>
    </row>
    <row r="323">
      <c r="A323" s="13"/>
      <c r="B323" s="13"/>
      <c r="C323" s="13"/>
      <c r="D323" s="13"/>
      <c r="E323" s="13"/>
      <c r="F323" s="40">
        <v>0.0</v>
      </c>
      <c r="G323" s="13" t="s">
        <v>1081</v>
      </c>
    </row>
    <row r="324">
      <c r="A324" s="13"/>
      <c r="B324" s="13"/>
      <c r="C324" s="13"/>
      <c r="D324" s="13"/>
      <c r="E324" s="13"/>
      <c r="F324" s="40">
        <v>0.0</v>
      </c>
      <c r="G324" s="13" t="s">
        <v>1081</v>
      </c>
    </row>
    <row r="325">
      <c r="A325" s="13"/>
      <c r="B325" s="13"/>
      <c r="C325" s="13"/>
      <c r="D325" s="13"/>
      <c r="E325" s="13"/>
      <c r="F325" s="40">
        <v>0.0</v>
      </c>
      <c r="G325" s="13" t="s">
        <v>1081</v>
      </c>
    </row>
    <row r="326">
      <c r="A326" s="13"/>
      <c r="B326" s="13"/>
      <c r="C326" s="13"/>
      <c r="D326" s="13"/>
      <c r="E326" s="13"/>
      <c r="F326" s="40">
        <v>0.0</v>
      </c>
      <c r="G326" s="13" t="s">
        <v>1081</v>
      </c>
    </row>
    <row r="327">
      <c r="A327" s="13"/>
      <c r="B327" s="13"/>
      <c r="C327" s="13"/>
      <c r="D327" s="13"/>
      <c r="E327" s="13"/>
      <c r="F327" s="40">
        <v>0.0</v>
      </c>
      <c r="G327" s="13" t="s">
        <v>1081</v>
      </c>
    </row>
    <row r="328">
      <c r="A328" s="13"/>
      <c r="B328" s="13"/>
      <c r="C328" s="13"/>
      <c r="D328" s="13"/>
      <c r="E328" s="13"/>
      <c r="F328" s="40">
        <v>0.0</v>
      </c>
      <c r="G328" s="13" t="s">
        <v>1081</v>
      </c>
    </row>
    <row r="329">
      <c r="A329" s="13"/>
      <c r="B329" s="13"/>
      <c r="C329" s="13"/>
      <c r="D329" s="13"/>
      <c r="E329" s="13"/>
      <c r="F329" s="40">
        <v>0.0</v>
      </c>
      <c r="G329" s="13" t="s">
        <v>1081</v>
      </c>
    </row>
    <row r="330">
      <c r="A330" s="13"/>
      <c r="B330" s="13"/>
      <c r="C330" s="13"/>
      <c r="D330" s="13"/>
      <c r="E330" s="13"/>
      <c r="F330" s="40">
        <v>0.0</v>
      </c>
      <c r="G330" s="13" t="s">
        <v>1081</v>
      </c>
    </row>
    <row r="331">
      <c r="A331" s="13"/>
      <c r="B331" s="13"/>
      <c r="C331" s="13"/>
      <c r="D331" s="13"/>
      <c r="E331" s="13"/>
      <c r="F331" s="40">
        <v>0.0</v>
      </c>
      <c r="G331" s="13" t="s">
        <v>1081</v>
      </c>
    </row>
    <row r="332">
      <c r="A332" s="13"/>
      <c r="B332" s="13"/>
      <c r="C332" s="13"/>
      <c r="D332" s="13"/>
      <c r="E332" s="13"/>
      <c r="F332" s="40">
        <v>0.0</v>
      </c>
      <c r="G332" s="13" t="s">
        <v>1081</v>
      </c>
    </row>
    <row r="333">
      <c r="A333" s="13"/>
      <c r="B333" s="13"/>
      <c r="C333" s="13"/>
      <c r="D333" s="13"/>
      <c r="E333" s="13"/>
      <c r="F333" s="40">
        <v>0.0</v>
      </c>
      <c r="G333" s="13" t="s">
        <v>1081</v>
      </c>
    </row>
    <row r="334">
      <c r="A334" s="13"/>
      <c r="B334" s="13"/>
      <c r="C334" s="13"/>
      <c r="D334" s="13"/>
      <c r="E334" s="13"/>
      <c r="F334" s="40">
        <v>0.0</v>
      </c>
      <c r="G334" s="13" t="s">
        <v>1081</v>
      </c>
    </row>
    <row r="335">
      <c r="A335" s="13"/>
      <c r="B335" s="13"/>
      <c r="C335" s="13"/>
      <c r="D335" s="13"/>
      <c r="E335" s="13"/>
      <c r="F335" s="40"/>
      <c r="G335" s="13"/>
    </row>
    <row r="336">
      <c r="A336" s="13"/>
      <c r="B336" s="13"/>
      <c r="C336" s="13"/>
      <c r="D336" s="13"/>
      <c r="E336" s="13"/>
      <c r="F336" s="40"/>
      <c r="G336" s="13"/>
    </row>
    <row r="337">
      <c r="A337" s="13"/>
      <c r="B337" s="13"/>
      <c r="C337" s="13"/>
      <c r="D337" s="13"/>
      <c r="E337" s="13"/>
      <c r="F337" s="40"/>
      <c r="G337" s="13"/>
    </row>
    <row r="338">
      <c r="A338" s="13"/>
      <c r="B338" s="13"/>
      <c r="C338" s="13"/>
      <c r="D338" s="13"/>
      <c r="E338" s="13"/>
      <c r="F338" s="40"/>
      <c r="G338" s="13"/>
    </row>
    <row r="339">
      <c r="A339" s="13"/>
      <c r="B339" s="13"/>
      <c r="C339" s="13"/>
      <c r="D339" s="13"/>
      <c r="E339" s="13"/>
      <c r="F339" s="40"/>
      <c r="G339" s="13"/>
    </row>
    <row r="340">
      <c r="A340" s="13"/>
      <c r="B340" s="13"/>
      <c r="C340" s="13"/>
      <c r="D340" s="13"/>
      <c r="E340" s="13"/>
      <c r="F340" s="40"/>
      <c r="G340" s="13"/>
    </row>
    <row r="341">
      <c r="A341" s="13"/>
      <c r="B341" s="13"/>
      <c r="C341" s="13"/>
      <c r="D341" s="13"/>
      <c r="E341" s="13"/>
      <c r="F341" s="40"/>
      <c r="G341" s="13"/>
    </row>
    <row r="342">
      <c r="A342" s="13"/>
      <c r="B342" s="13"/>
      <c r="C342" s="13"/>
      <c r="D342" s="13"/>
      <c r="E342" s="13"/>
      <c r="F342" s="40"/>
      <c r="G342" s="13"/>
    </row>
    <row r="343">
      <c r="A343" s="13"/>
      <c r="B343" s="13"/>
      <c r="C343" s="13"/>
      <c r="D343" s="13"/>
      <c r="E343" s="13"/>
      <c r="F343" s="40"/>
      <c r="G343" s="13"/>
    </row>
    <row r="344">
      <c r="A344" s="13"/>
      <c r="B344" s="13"/>
      <c r="C344" s="13"/>
      <c r="D344" s="13"/>
      <c r="E344" s="13"/>
      <c r="F344" s="40"/>
      <c r="G344" s="13"/>
    </row>
    <row r="345">
      <c r="A345" s="13"/>
      <c r="B345" s="13"/>
      <c r="C345" s="13"/>
      <c r="D345" s="13"/>
      <c r="E345" s="13"/>
      <c r="F345" s="40"/>
      <c r="G345" s="13"/>
    </row>
    <row r="346">
      <c r="A346" s="13"/>
      <c r="B346" s="13"/>
      <c r="C346" s="13"/>
      <c r="D346" s="13"/>
      <c r="E346" s="13"/>
      <c r="F346" s="40"/>
      <c r="G346" s="13"/>
    </row>
    <row r="347">
      <c r="A347" s="13"/>
      <c r="B347" s="13"/>
      <c r="C347" s="13"/>
      <c r="D347" s="13"/>
      <c r="E347" s="13"/>
      <c r="F347" s="40"/>
      <c r="G347" s="13"/>
    </row>
    <row r="348">
      <c r="A348" s="13"/>
      <c r="B348" s="13"/>
      <c r="C348" s="13"/>
      <c r="D348" s="13"/>
      <c r="E348" s="13"/>
      <c r="F348" s="40"/>
      <c r="G348" s="13"/>
    </row>
    <row r="349">
      <c r="A349" s="13"/>
      <c r="B349" s="13"/>
      <c r="C349" s="13"/>
      <c r="D349" s="13"/>
      <c r="E349" s="13"/>
      <c r="F349" s="40"/>
      <c r="G349" s="13"/>
    </row>
    <row r="350">
      <c r="A350" s="13"/>
      <c r="B350" s="13"/>
      <c r="C350" s="13"/>
      <c r="D350" s="13"/>
      <c r="E350" s="13"/>
      <c r="F350" s="40"/>
      <c r="G350" s="13"/>
    </row>
    <row r="351">
      <c r="A351" s="13"/>
      <c r="B351" s="13"/>
      <c r="C351" s="13"/>
      <c r="D351" s="13"/>
      <c r="E351" s="13"/>
      <c r="F351" s="40"/>
      <c r="G351" s="13"/>
    </row>
    <row r="352">
      <c r="A352" s="13"/>
      <c r="B352" s="13"/>
      <c r="C352" s="13"/>
      <c r="D352" s="13"/>
      <c r="E352" s="13"/>
      <c r="F352" s="40"/>
      <c r="G352" s="13"/>
    </row>
    <row r="353">
      <c r="A353" s="13"/>
      <c r="B353" s="13"/>
      <c r="C353" s="13"/>
      <c r="D353" s="13"/>
      <c r="E353" s="13"/>
      <c r="F353" s="40"/>
      <c r="G353" s="13"/>
    </row>
    <row r="354">
      <c r="A354" s="13"/>
      <c r="B354" s="13"/>
      <c r="C354" s="13"/>
      <c r="D354" s="13"/>
      <c r="E354" s="13"/>
      <c r="F354" s="40"/>
      <c r="G354" s="13"/>
    </row>
    <row r="355">
      <c r="A355" s="13"/>
      <c r="B355" s="13"/>
      <c r="C355" s="13"/>
      <c r="D355" s="13"/>
      <c r="E355" s="13"/>
      <c r="F355" s="40"/>
      <c r="G355" s="13"/>
    </row>
    <row r="356">
      <c r="A356" s="13"/>
      <c r="B356" s="13"/>
      <c r="C356" s="13"/>
      <c r="D356" s="13"/>
      <c r="E356" s="13"/>
      <c r="F356" s="40"/>
      <c r="G356" s="13"/>
    </row>
    <row r="357">
      <c r="A357" s="13"/>
      <c r="B357" s="13"/>
      <c r="C357" s="13"/>
      <c r="D357" s="13"/>
      <c r="E357" s="13"/>
      <c r="F357" s="40"/>
      <c r="G357" s="13"/>
    </row>
    <row r="358">
      <c r="A358" s="13"/>
      <c r="B358" s="13"/>
      <c r="C358" s="13"/>
      <c r="D358" s="13"/>
      <c r="E358" s="13"/>
      <c r="F358" s="40"/>
      <c r="G358" s="13"/>
    </row>
    <row r="359">
      <c r="A359" s="13"/>
      <c r="B359" s="13"/>
      <c r="C359" s="13"/>
      <c r="D359" s="13"/>
      <c r="E359" s="13"/>
      <c r="F359" s="40"/>
      <c r="G359" s="13"/>
    </row>
    <row r="360">
      <c r="A360" s="13"/>
      <c r="B360" s="13"/>
      <c r="C360" s="13"/>
      <c r="D360" s="13"/>
      <c r="E360" s="13"/>
      <c r="F360" s="40"/>
      <c r="G360" s="13"/>
    </row>
    <row r="361">
      <c r="A361" s="13"/>
      <c r="B361" s="13"/>
      <c r="C361" s="13"/>
      <c r="D361" s="13"/>
      <c r="E361" s="13"/>
      <c r="F361" s="40"/>
      <c r="G361" s="13"/>
    </row>
    <row r="362">
      <c r="A362" s="13"/>
      <c r="B362" s="13"/>
      <c r="C362" s="13"/>
      <c r="D362" s="13"/>
      <c r="E362" s="13"/>
      <c r="F362" s="40"/>
      <c r="G362" s="13"/>
    </row>
    <row r="363">
      <c r="A363" s="13"/>
      <c r="B363" s="13"/>
      <c r="C363" s="13"/>
      <c r="D363" s="13"/>
      <c r="E363" s="13"/>
      <c r="F363" s="40"/>
      <c r="G363" s="13"/>
    </row>
    <row r="364">
      <c r="A364" s="13"/>
      <c r="B364" s="13"/>
      <c r="C364" s="13"/>
      <c r="D364" s="13"/>
      <c r="E364" s="13"/>
      <c r="F364" s="40"/>
      <c r="G364" s="13"/>
    </row>
    <row r="365">
      <c r="A365" s="13"/>
      <c r="B365" s="13"/>
      <c r="C365" s="13"/>
      <c r="D365" s="13"/>
      <c r="E365" s="13"/>
      <c r="F365" s="40"/>
      <c r="G365" s="13"/>
    </row>
    <row r="366">
      <c r="A366" s="13"/>
      <c r="B366" s="13"/>
      <c r="C366" s="13"/>
      <c r="D366" s="13"/>
      <c r="E366" s="13"/>
      <c r="F366" s="40"/>
      <c r="G366" s="13"/>
    </row>
    <row r="367">
      <c r="A367" s="13"/>
      <c r="B367" s="13"/>
      <c r="C367" s="13"/>
      <c r="D367" s="13"/>
      <c r="E367" s="13"/>
      <c r="F367" s="40"/>
      <c r="G367" s="13"/>
    </row>
    <row r="368">
      <c r="A368" s="13"/>
      <c r="B368" s="13"/>
      <c r="C368" s="13"/>
      <c r="D368" s="13"/>
      <c r="E368" s="13"/>
      <c r="F368" s="40"/>
      <c r="G368" s="13"/>
    </row>
    <row r="369">
      <c r="A369" s="13"/>
      <c r="B369" s="13"/>
      <c r="C369" s="13"/>
      <c r="D369" s="13"/>
      <c r="E369" s="13"/>
      <c r="F369" s="40"/>
      <c r="G369" s="13"/>
    </row>
    <row r="370">
      <c r="A370" s="13"/>
      <c r="B370" s="13"/>
      <c r="C370" s="13"/>
      <c r="D370" s="13"/>
      <c r="E370" s="13"/>
      <c r="F370" s="40"/>
      <c r="G370" s="13"/>
    </row>
    <row r="371">
      <c r="A371" s="13"/>
      <c r="B371" s="13"/>
      <c r="C371" s="13"/>
      <c r="D371" s="13"/>
      <c r="E371" s="13"/>
      <c r="F371" s="40"/>
      <c r="G371" s="13"/>
    </row>
    <row r="372">
      <c r="A372" s="13"/>
      <c r="B372" s="13"/>
      <c r="C372" s="13"/>
      <c r="D372" s="13"/>
      <c r="E372" s="13"/>
      <c r="F372" s="40"/>
      <c r="G372" s="13"/>
    </row>
    <row r="373">
      <c r="A373" s="13"/>
      <c r="B373" s="13"/>
      <c r="C373" s="13"/>
      <c r="D373" s="13"/>
      <c r="E373" s="13"/>
      <c r="F373" s="40"/>
      <c r="G373" s="13"/>
    </row>
    <row r="374">
      <c r="A374" s="13"/>
      <c r="B374" s="13"/>
      <c r="C374" s="13"/>
      <c r="D374" s="13"/>
      <c r="E374" s="13"/>
      <c r="F374" s="40"/>
      <c r="G374" s="13"/>
    </row>
    <row r="375">
      <c r="A375" s="13"/>
      <c r="B375" s="13"/>
      <c r="C375" s="13"/>
      <c r="D375" s="13"/>
      <c r="E375" s="13"/>
      <c r="F375" s="40"/>
      <c r="G375" s="13"/>
    </row>
    <row r="376">
      <c r="A376" s="13"/>
      <c r="B376" s="13"/>
      <c r="C376" s="13"/>
      <c r="D376" s="13"/>
      <c r="E376" s="13"/>
      <c r="F376" s="40"/>
      <c r="G376" s="13"/>
    </row>
    <row r="377">
      <c r="A377" s="13"/>
      <c r="B377" s="13"/>
      <c r="C377" s="13"/>
      <c r="D377" s="13"/>
      <c r="E377" s="13"/>
      <c r="F377" s="40"/>
      <c r="G377" s="13"/>
    </row>
    <row r="378">
      <c r="A378" s="13"/>
      <c r="B378" s="13"/>
      <c r="C378" s="13"/>
      <c r="D378" s="13"/>
      <c r="E378" s="13"/>
      <c r="F378" s="40"/>
      <c r="G378" s="13"/>
    </row>
    <row r="379">
      <c r="A379" s="13"/>
      <c r="B379" s="13"/>
      <c r="C379" s="13"/>
      <c r="D379" s="13"/>
      <c r="E379" s="13"/>
      <c r="F379" s="40"/>
      <c r="G379" s="13"/>
    </row>
    <row r="380">
      <c r="A380" s="13"/>
      <c r="B380" s="13"/>
      <c r="C380" s="13"/>
      <c r="D380" s="13"/>
      <c r="E380" s="13"/>
      <c r="F380" s="40"/>
      <c r="G380" s="13"/>
    </row>
    <row r="381">
      <c r="A381" s="13"/>
      <c r="B381" s="13"/>
      <c r="C381" s="13"/>
      <c r="D381" s="13"/>
      <c r="E381" s="13"/>
      <c r="F381" s="40"/>
      <c r="G381" s="13"/>
    </row>
    <row r="382">
      <c r="A382" s="13"/>
      <c r="B382" s="13"/>
      <c r="C382" s="13"/>
      <c r="D382" s="13"/>
      <c r="E382" s="13"/>
      <c r="F382" s="40"/>
      <c r="G382" s="13"/>
    </row>
    <row r="383">
      <c r="A383" s="13"/>
      <c r="B383" s="13"/>
      <c r="C383" s="13"/>
      <c r="D383" s="13"/>
      <c r="E383" s="13"/>
      <c r="F383" s="40"/>
      <c r="G383" s="13"/>
    </row>
    <row r="384">
      <c r="A384" s="13"/>
      <c r="B384" s="13"/>
      <c r="C384" s="13"/>
      <c r="D384" s="13"/>
      <c r="E384" s="13"/>
      <c r="F384" s="40"/>
      <c r="G384" s="13"/>
    </row>
    <row r="385">
      <c r="A385" s="13"/>
      <c r="B385" s="13"/>
      <c r="C385" s="13"/>
      <c r="D385" s="13"/>
      <c r="E385" s="13"/>
      <c r="F385" s="40"/>
      <c r="G385" s="13"/>
    </row>
    <row r="386">
      <c r="A386" s="13"/>
      <c r="B386" s="13"/>
      <c r="C386" s="13"/>
      <c r="D386" s="13"/>
      <c r="E386" s="13"/>
      <c r="F386" s="40"/>
      <c r="G386" s="13"/>
    </row>
    <row r="387">
      <c r="A387" s="13"/>
      <c r="B387" s="13"/>
      <c r="C387" s="13"/>
      <c r="D387" s="13"/>
      <c r="E387" s="13"/>
      <c r="F387" s="40"/>
      <c r="G387" s="13"/>
    </row>
    <row r="388">
      <c r="A388" s="13"/>
      <c r="B388" s="13"/>
      <c r="C388" s="13"/>
      <c r="D388" s="13"/>
      <c r="E388" s="13"/>
      <c r="F388" s="40"/>
      <c r="G388" s="13"/>
    </row>
    <row r="389">
      <c r="A389" s="13"/>
      <c r="B389" s="13"/>
      <c r="C389" s="13"/>
      <c r="D389" s="13"/>
      <c r="E389" s="13"/>
      <c r="F389" s="40"/>
      <c r="G389" s="13"/>
    </row>
    <row r="390">
      <c r="A390" s="13"/>
      <c r="B390" s="13"/>
      <c r="C390" s="13"/>
      <c r="D390" s="13"/>
      <c r="E390" s="13"/>
      <c r="F390" s="40"/>
      <c r="G390" s="13"/>
    </row>
    <row r="391">
      <c r="A391" s="13"/>
      <c r="B391" s="13"/>
      <c r="C391" s="13"/>
      <c r="D391" s="13"/>
      <c r="E391" s="13"/>
      <c r="F391" s="40"/>
      <c r="G391" s="13"/>
    </row>
    <row r="392">
      <c r="A392" s="13"/>
      <c r="B392" s="13"/>
      <c r="C392" s="13"/>
      <c r="D392" s="13"/>
      <c r="E392" s="13"/>
      <c r="F392" s="40"/>
      <c r="G392" s="13"/>
    </row>
    <row r="393">
      <c r="A393" s="13"/>
      <c r="B393" s="13"/>
      <c r="C393" s="13"/>
      <c r="D393" s="13"/>
      <c r="E393" s="13"/>
      <c r="F393" s="40"/>
      <c r="G393" s="13"/>
    </row>
    <row r="394">
      <c r="A394" s="13"/>
      <c r="B394" s="13"/>
      <c r="C394" s="13"/>
      <c r="D394" s="13"/>
      <c r="E394" s="13"/>
      <c r="F394" s="40"/>
      <c r="G394" s="13"/>
    </row>
    <row r="395">
      <c r="A395" s="13"/>
      <c r="B395" s="13"/>
      <c r="C395" s="13"/>
      <c r="D395" s="13"/>
      <c r="E395" s="13"/>
      <c r="F395" s="40"/>
      <c r="G395" s="13"/>
    </row>
    <row r="396">
      <c r="A396" s="13"/>
      <c r="B396" s="13"/>
      <c r="C396" s="13"/>
      <c r="D396" s="13"/>
      <c r="E396" s="13"/>
      <c r="F396" s="40"/>
      <c r="G396" s="13"/>
    </row>
    <row r="397">
      <c r="A397" s="13"/>
      <c r="B397" s="13"/>
      <c r="C397" s="13"/>
      <c r="D397" s="13"/>
      <c r="E397" s="13"/>
      <c r="F397" s="40"/>
      <c r="G397" s="13"/>
    </row>
    <row r="398">
      <c r="A398" s="13"/>
      <c r="B398" s="13"/>
      <c r="C398" s="13"/>
      <c r="D398" s="13"/>
      <c r="E398" s="13"/>
      <c r="F398" s="40"/>
      <c r="G398" s="13"/>
    </row>
    <row r="399">
      <c r="A399" s="13"/>
      <c r="B399" s="13"/>
      <c r="C399" s="13"/>
      <c r="D399" s="13"/>
      <c r="E399" s="13"/>
      <c r="F399" s="40"/>
      <c r="G399" s="13"/>
    </row>
    <row r="400">
      <c r="A400" s="13"/>
      <c r="B400" s="13"/>
      <c r="C400" s="13"/>
      <c r="D400" s="13"/>
      <c r="E400" s="13"/>
      <c r="F400" s="40"/>
      <c r="G400" s="13"/>
    </row>
    <row r="401">
      <c r="A401" s="13"/>
      <c r="B401" s="13"/>
      <c r="C401" s="13"/>
      <c r="D401" s="13"/>
      <c r="E401" s="13"/>
      <c r="F401" s="40"/>
      <c r="G401" s="13"/>
    </row>
    <row r="402">
      <c r="A402" s="13"/>
      <c r="B402" s="13"/>
      <c r="C402" s="13"/>
      <c r="D402" s="13"/>
      <c r="E402" s="13"/>
      <c r="F402" s="40"/>
      <c r="G402" s="13"/>
    </row>
    <row r="403">
      <c r="A403" s="13"/>
      <c r="B403" s="13"/>
      <c r="C403" s="13"/>
      <c r="D403" s="13"/>
      <c r="E403" s="13"/>
      <c r="F403" s="40"/>
      <c r="G403" s="13"/>
    </row>
    <row r="404">
      <c r="A404" s="13"/>
      <c r="B404" s="13"/>
      <c r="C404" s="13"/>
      <c r="D404" s="13"/>
      <c r="E404" s="13"/>
      <c r="F404" s="40"/>
      <c r="G404" s="13"/>
    </row>
    <row r="405">
      <c r="A405" s="13"/>
      <c r="B405" s="13"/>
      <c r="C405" s="13"/>
      <c r="D405" s="13"/>
      <c r="E405" s="13"/>
      <c r="F405" s="40"/>
      <c r="G405" s="13"/>
    </row>
    <row r="406">
      <c r="A406" s="13"/>
      <c r="B406" s="13"/>
      <c r="C406" s="13"/>
      <c r="D406" s="13"/>
      <c r="E406" s="13"/>
      <c r="F406" s="40"/>
      <c r="G406" s="13"/>
    </row>
    <row r="407">
      <c r="A407" s="13"/>
      <c r="B407" s="13"/>
      <c r="C407" s="13"/>
      <c r="D407" s="13"/>
      <c r="E407" s="13"/>
      <c r="F407" s="40"/>
      <c r="G407" s="13"/>
    </row>
    <row r="408">
      <c r="A408" s="13"/>
      <c r="B408" s="13"/>
      <c r="C408" s="13"/>
      <c r="D408" s="13"/>
      <c r="E408" s="13"/>
      <c r="F408" s="40"/>
      <c r="G408" s="13"/>
    </row>
    <row r="409">
      <c r="A409" s="13"/>
      <c r="B409" s="13"/>
      <c r="C409" s="13"/>
      <c r="D409" s="13"/>
      <c r="E409" s="13"/>
      <c r="F409" s="40"/>
      <c r="G409" s="13"/>
    </row>
    <row r="410">
      <c r="A410" s="13"/>
      <c r="B410" s="13"/>
      <c r="C410" s="13"/>
      <c r="D410" s="13"/>
      <c r="E410" s="13"/>
      <c r="F410" s="40"/>
      <c r="G410" s="13"/>
    </row>
    <row r="411">
      <c r="A411" s="13"/>
      <c r="B411" s="13"/>
      <c r="C411" s="13"/>
      <c r="D411" s="13"/>
      <c r="E411" s="13"/>
      <c r="F411" s="40"/>
      <c r="G411" s="13"/>
    </row>
    <row r="412">
      <c r="A412" s="13"/>
      <c r="B412" s="13"/>
      <c r="C412" s="13"/>
      <c r="D412" s="13"/>
      <c r="E412" s="13"/>
      <c r="F412" s="40"/>
      <c r="G412" s="13"/>
    </row>
    <row r="413">
      <c r="A413" s="13"/>
      <c r="B413" s="13"/>
      <c r="C413" s="13"/>
      <c r="D413" s="13"/>
      <c r="E413" s="13"/>
      <c r="F413" s="40"/>
      <c r="G413" s="13"/>
    </row>
    <row r="414">
      <c r="A414" s="13"/>
      <c r="B414" s="13"/>
      <c r="C414" s="13"/>
      <c r="D414" s="13"/>
      <c r="E414" s="13"/>
      <c r="F414" s="40"/>
      <c r="G414" s="13"/>
    </row>
    <row r="415">
      <c r="A415" s="13"/>
      <c r="B415" s="13"/>
      <c r="C415" s="13"/>
      <c r="D415" s="13"/>
      <c r="E415" s="13"/>
      <c r="F415" s="40"/>
      <c r="G415" s="13"/>
    </row>
    <row r="416">
      <c r="A416" s="13"/>
      <c r="B416" s="13"/>
      <c r="C416" s="13"/>
      <c r="D416" s="13"/>
      <c r="E416" s="13"/>
      <c r="F416" s="40"/>
      <c r="G416" s="13"/>
    </row>
    <row r="417">
      <c r="A417" s="13"/>
      <c r="B417" s="13"/>
      <c r="C417" s="13"/>
      <c r="D417" s="13"/>
      <c r="E417" s="13"/>
      <c r="F417" s="40"/>
      <c r="G417" s="13"/>
    </row>
    <row r="418">
      <c r="A418" s="13"/>
      <c r="B418" s="13"/>
      <c r="C418" s="13"/>
      <c r="D418" s="13"/>
      <c r="E418" s="13"/>
      <c r="F418" s="40"/>
      <c r="G418" s="13"/>
    </row>
    <row r="419">
      <c r="A419" s="13"/>
      <c r="B419" s="13"/>
      <c r="C419" s="13"/>
      <c r="D419" s="13"/>
      <c r="E419" s="13"/>
      <c r="F419" s="40"/>
      <c r="G419" s="13"/>
    </row>
    <row r="420">
      <c r="A420" s="13"/>
      <c r="B420" s="13"/>
      <c r="C420" s="13"/>
      <c r="D420" s="13"/>
      <c r="E420" s="13"/>
      <c r="F420" s="40"/>
      <c r="G420" s="13"/>
    </row>
    <row r="421">
      <c r="A421" s="13"/>
      <c r="B421" s="13"/>
      <c r="C421" s="13"/>
      <c r="D421" s="13"/>
      <c r="E421" s="13"/>
      <c r="F421" s="40"/>
      <c r="G421" s="13"/>
    </row>
    <row r="422">
      <c r="A422" s="13"/>
      <c r="B422" s="13"/>
      <c r="C422" s="13"/>
      <c r="D422" s="13"/>
      <c r="E422" s="13"/>
      <c r="F422" s="40"/>
      <c r="G422" s="13"/>
    </row>
    <row r="423">
      <c r="A423" s="13"/>
      <c r="B423" s="13"/>
      <c r="C423" s="13"/>
      <c r="D423" s="13"/>
      <c r="E423" s="13"/>
      <c r="F423" s="40"/>
      <c r="G423" s="13"/>
    </row>
    <row r="424">
      <c r="A424" s="13"/>
      <c r="B424" s="13"/>
      <c r="C424" s="13"/>
      <c r="D424" s="13"/>
      <c r="E424" s="13"/>
      <c r="F424" s="40"/>
      <c r="G424" s="13"/>
    </row>
    <row r="425">
      <c r="A425" s="13"/>
      <c r="B425" s="13"/>
      <c r="C425" s="13"/>
      <c r="D425" s="13"/>
      <c r="E425" s="13"/>
      <c r="F425" s="40"/>
      <c r="G425" s="13"/>
    </row>
    <row r="426">
      <c r="A426" s="13"/>
      <c r="B426" s="13"/>
      <c r="C426" s="13"/>
      <c r="D426" s="13"/>
      <c r="E426" s="13"/>
      <c r="F426" s="40"/>
      <c r="G426" s="13"/>
    </row>
    <row r="427">
      <c r="A427" s="13"/>
      <c r="B427" s="13"/>
      <c r="C427" s="13"/>
      <c r="D427" s="13"/>
      <c r="E427" s="13"/>
      <c r="F427" s="40"/>
      <c r="G427" s="13"/>
    </row>
    <row r="428">
      <c r="A428" s="13"/>
      <c r="B428" s="13"/>
      <c r="C428" s="13"/>
      <c r="D428" s="13"/>
      <c r="E428" s="13"/>
      <c r="F428" s="40"/>
      <c r="G428" s="13"/>
    </row>
    <row r="429">
      <c r="A429" s="13"/>
      <c r="B429" s="13"/>
      <c r="C429" s="13"/>
      <c r="D429" s="13"/>
      <c r="E429" s="13"/>
      <c r="F429" s="40"/>
      <c r="G429" s="13"/>
    </row>
    <row r="430">
      <c r="A430" s="13"/>
      <c r="B430" s="13"/>
      <c r="C430" s="13"/>
      <c r="D430" s="13"/>
      <c r="E430" s="13"/>
      <c r="F430" s="40"/>
      <c r="G430" s="13"/>
    </row>
    <row r="431">
      <c r="A431" s="13"/>
      <c r="B431" s="13"/>
      <c r="C431" s="13"/>
      <c r="D431" s="13"/>
      <c r="E431" s="13"/>
      <c r="F431" s="40"/>
      <c r="G431" s="13"/>
    </row>
    <row r="432">
      <c r="A432" s="13"/>
      <c r="B432" s="13"/>
      <c r="C432" s="13"/>
      <c r="D432" s="13"/>
      <c r="E432" s="13"/>
      <c r="F432" s="40"/>
      <c r="G432" s="13"/>
    </row>
    <row r="433">
      <c r="A433" s="13"/>
      <c r="B433" s="13"/>
      <c r="C433" s="13"/>
      <c r="D433" s="13"/>
      <c r="E433" s="13"/>
      <c r="F433" s="40"/>
      <c r="G433" s="13"/>
    </row>
    <row r="434">
      <c r="A434" s="13"/>
      <c r="B434" s="13"/>
      <c r="C434" s="13"/>
      <c r="D434" s="13"/>
      <c r="E434" s="13"/>
      <c r="F434" s="40"/>
      <c r="G434" s="13"/>
    </row>
    <row r="435">
      <c r="A435" s="13"/>
      <c r="B435" s="13"/>
      <c r="C435" s="13"/>
      <c r="D435" s="13"/>
      <c r="E435" s="13"/>
      <c r="F435" s="40"/>
      <c r="G435" s="13"/>
    </row>
    <row r="436">
      <c r="A436" s="13"/>
      <c r="B436" s="13"/>
      <c r="C436" s="13"/>
      <c r="D436" s="13"/>
      <c r="E436" s="13"/>
      <c r="F436" s="40"/>
      <c r="G436" s="13"/>
    </row>
    <row r="437">
      <c r="A437" s="13"/>
      <c r="B437" s="13"/>
      <c r="C437" s="13"/>
      <c r="D437" s="13"/>
      <c r="E437" s="13"/>
      <c r="F437" s="40"/>
      <c r="G437" s="13"/>
    </row>
    <row r="438">
      <c r="A438" s="13"/>
      <c r="B438" s="13"/>
      <c r="C438" s="13"/>
      <c r="D438" s="13"/>
      <c r="E438" s="13"/>
      <c r="F438" s="40"/>
      <c r="G438" s="13"/>
    </row>
    <row r="439">
      <c r="A439" s="13"/>
      <c r="B439" s="13"/>
      <c r="C439" s="13"/>
      <c r="D439" s="13"/>
      <c r="E439" s="13"/>
      <c r="F439" s="40"/>
      <c r="G439" s="13"/>
    </row>
    <row r="440">
      <c r="A440" s="13"/>
      <c r="B440" s="13"/>
      <c r="C440" s="13"/>
      <c r="D440" s="13"/>
      <c r="E440" s="13"/>
      <c r="F440" s="40"/>
      <c r="G440" s="13"/>
    </row>
    <row r="441">
      <c r="A441" s="13"/>
      <c r="B441" s="13"/>
      <c r="C441" s="13"/>
      <c r="D441" s="13"/>
      <c r="E441" s="13"/>
      <c r="F441" s="40"/>
      <c r="G441" s="13"/>
    </row>
    <row r="442">
      <c r="A442" s="13"/>
      <c r="B442" s="13"/>
      <c r="C442" s="13"/>
      <c r="D442" s="13"/>
      <c r="E442" s="13"/>
      <c r="F442" s="40"/>
      <c r="G442" s="13"/>
    </row>
    <row r="443">
      <c r="A443" s="13"/>
      <c r="B443" s="13"/>
      <c r="C443" s="13"/>
      <c r="D443" s="13"/>
      <c r="E443" s="13"/>
      <c r="F443" s="40"/>
      <c r="G443" s="13"/>
    </row>
    <row r="444">
      <c r="A444" s="13"/>
      <c r="B444" s="13"/>
      <c r="C444" s="13"/>
      <c r="D444" s="13"/>
      <c r="E444" s="13"/>
      <c r="F444" s="40"/>
      <c r="G444" s="13"/>
    </row>
    <row r="445">
      <c r="A445" s="13"/>
      <c r="B445" s="13"/>
      <c r="C445" s="13"/>
      <c r="D445" s="13"/>
      <c r="E445" s="13"/>
      <c r="F445" s="40"/>
      <c r="G445" s="13"/>
    </row>
    <row r="446">
      <c r="A446" s="13"/>
      <c r="B446" s="13"/>
      <c r="C446" s="13"/>
      <c r="D446" s="13"/>
      <c r="E446" s="13"/>
      <c r="F446" s="40"/>
      <c r="G446" s="13"/>
    </row>
    <row r="447">
      <c r="A447" s="13"/>
      <c r="B447" s="13"/>
      <c r="C447" s="13"/>
      <c r="D447" s="13"/>
      <c r="E447" s="13"/>
      <c r="F447" s="40"/>
      <c r="G447" s="13"/>
    </row>
    <row r="448">
      <c r="A448" s="13"/>
      <c r="B448" s="13"/>
      <c r="C448" s="13"/>
      <c r="D448" s="13"/>
      <c r="E448" s="13"/>
      <c r="F448" s="40"/>
      <c r="G448" s="13"/>
    </row>
    <row r="449">
      <c r="A449" s="13"/>
      <c r="B449" s="13"/>
      <c r="C449" s="13"/>
      <c r="D449" s="13"/>
      <c r="E449" s="13"/>
      <c r="F449" s="40"/>
      <c r="G449" s="13"/>
    </row>
    <row r="450">
      <c r="A450" s="13"/>
      <c r="B450" s="13"/>
      <c r="C450" s="13"/>
      <c r="D450" s="13"/>
      <c r="E450" s="13"/>
      <c r="F450" s="40"/>
      <c r="G450" s="13"/>
    </row>
    <row r="451">
      <c r="A451" s="13"/>
      <c r="B451" s="13"/>
      <c r="C451" s="13"/>
      <c r="D451" s="13"/>
      <c r="E451" s="13"/>
      <c r="F451" s="40"/>
      <c r="G451" s="13"/>
    </row>
    <row r="452">
      <c r="A452" s="13"/>
      <c r="B452" s="13"/>
      <c r="C452" s="13"/>
      <c r="D452" s="13"/>
      <c r="E452" s="13"/>
      <c r="F452" s="40"/>
      <c r="G452" s="13"/>
    </row>
    <row r="453">
      <c r="A453" s="13"/>
      <c r="B453" s="13"/>
      <c r="C453" s="13"/>
      <c r="D453" s="13"/>
      <c r="E453" s="13"/>
      <c r="F453" s="40"/>
      <c r="G453" s="13"/>
    </row>
    <row r="454">
      <c r="A454" s="13"/>
      <c r="B454" s="13"/>
      <c r="C454" s="13"/>
      <c r="D454" s="13"/>
      <c r="E454" s="13"/>
      <c r="F454" s="40"/>
      <c r="G454" s="13"/>
    </row>
    <row r="455">
      <c r="A455" s="13"/>
      <c r="B455" s="13"/>
      <c r="C455" s="13"/>
      <c r="D455" s="13"/>
      <c r="E455" s="13"/>
      <c r="F455" s="40"/>
      <c r="G455" s="13"/>
    </row>
    <row r="456">
      <c r="A456" s="13"/>
      <c r="B456" s="13"/>
      <c r="C456" s="13"/>
      <c r="D456" s="13"/>
      <c r="E456" s="13"/>
      <c r="F456" s="40"/>
      <c r="G456" s="13"/>
    </row>
    <row r="457">
      <c r="A457" s="13"/>
      <c r="B457" s="13"/>
      <c r="C457" s="13"/>
      <c r="D457" s="13"/>
      <c r="E457" s="13"/>
      <c r="F457" s="40"/>
      <c r="G457" s="13"/>
    </row>
    <row r="458">
      <c r="A458" s="13"/>
      <c r="B458" s="13"/>
      <c r="C458" s="13"/>
      <c r="D458" s="13"/>
      <c r="E458" s="13"/>
      <c r="F458" s="40"/>
      <c r="G458" s="13"/>
    </row>
    <row r="459">
      <c r="A459" s="13"/>
      <c r="B459" s="13"/>
      <c r="C459" s="13"/>
      <c r="D459" s="13"/>
      <c r="E459" s="13"/>
      <c r="F459" s="40"/>
      <c r="G459" s="13"/>
    </row>
    <row r="460">
      <c r="A460" s="13"/>
      <c r="B460" s="13"/>
      <c r="C460" s="13"/>
      <c r="D460" s="13"/>
      <c r="E460" s="13"/>
      <c r="F460" s="40"/>
      <c r="G460" s="13"/>
    </row>
    <row r="461">
      <c r="A461" s="13"/>
      <c r="B461" s="13"/>
      <c r="C461" s="13"/>
      <c r="D461" s="13"/>
      <c r="E461" s="13"/>
      <c r="F461" s="40"/>
      <c r="G461" s="13"/>
    </row>
    <row r="462">
      <c r="A462" s="13"/>
      <c r="B462" s="13"/>
      <c r="C462" s="13"/>
      <c r="D462" s="13"/>
      <c r="E462" s="13"/>
      <c r="F462" s="40"/>
      <c r="G462" s="13"/>
    </row>
    <row r="463">
      <c r="A463" s="13"/>
      <c r="B463" s="13"/>
      <c r="C463" s="13"/>
      <c r="D463" s="13"/>
      <c r="E463" s="13"/>
      <c r="F463" s="40"/>
      <c r="G463" s="13"/>
    </row>
    <row r="464">
      <c r="A464" s="13"/>
      <c r="B464" s="13"/>
      <c r="C464" s="13"/>
      <c r="D464" s="13"/>
      <c r="E464" s="13"/>
      <c r="F464" s="40"/>
      <c r="G464" s="13"/>
    </row>
    <row r="465">
      <c r="A465" s="13"/>
      <c r="B465" s="13"/>
      <c r="C465" s="13"/>
      <c r="D465" s="13"/>
      <c r="E465" s="13"/>
      <c r="F465" s="40"/>
      <c r="G465" s="13"/>
    </row>
    <row r="466">
      <c r="A466" s="13"/>
      <c r="B466" s="13"/>
      <c r="C466" s="13"/>
      <c r="D466" s="13"/>
      <c r="E466" s="13"/>
      <c r="F466" s="40"/>
      <c r="G466" s="13"/>
    </row>
    <row r="467">
      <c r="A467" s="13"/>
      <c r="B467" s="13"/>
      <c r="C467" s="13"/>
      <c r="D467" s="13"/>
      <c r="E467" s="13"/>
      <c r="F467" s="40"/>
      <c r="G467" s="13"/>
    </row>
    <row r="468">
      <c r="A468" s="13"/>
      <c r="B468" s="13"/>
      <c r="C468" s="13"/>
      <c r="D468" s="13"/>
      <c r="E468" s="13"/>
      <c r="F468" s="40"/>
      <c r="G468" s="13"/>
    </row>
    <row r="469">
      <c r="A469" s="13"/>
      <c r="B469" s="13"/>
      <c r="C469" s="13"/>
      <c r="D469" s="13"/>
      <c r="E469" s="13"/>
      <c r="F469" s="40"/>
      <c r="G469" s="13"/>
    </row>
    <row r="470">
      <c r="A470" s="13"/>
      <c r="B470" s="13"/>
      <c r="C470" s="13"/>
      <c r="D470" s="13"/>
      <c r="E470" s="13"/>
      <c r="F470" s="40"/>
      <c r="G470" s="13"/>
    </row>
    <row r="471">
      <c r="A471" s="13"/>
      <c r="B471" s="13"/>
      <c r="C471" s="13"/>
      <c r="D471" s="13"/>
      <c r="E471" s="13"/>
      <c r="F471" s="40"/>
      <c r="G471" s="13"/>
    </row>
    <row r="472">
      <c r="A472" s="13"/>
      <c r="B472" s="13"/>
      <c r="C472" s="13"/>
      <c r="D472" s="13"/>
      <c r="E472" s="13"/>
      <c r="F472" s="40"/>
      <c r="G472" s="13"/>
    </row>
    <row r="473">
      <c r="A473" s="13"/>
      <c r="B473" s="13"/>
      <c r="C473" s="13"/>
      <c r="D473" s="13"/>
      <c r="E473" s="13"/>
      <c r="F473" s="40"/>
      <c r="G473" s="13"/>
    </row>
    <row r="474">
      <c r="A474" s="13"/>
      <c r="B474" s="13"/>
      <c r="C474" s="13"/>
      <c r="D474" s="13"/>
      <c r="E474" s="13"/>
      <c r="F474" s="40"/>
      <c r="G474" s="13"/>
    </row>
    <row r="475">
      <c r="A475" s="13"/>
      <c r="B475" s="13"/>
      <c r="C475" s="13"/>
      <c r="D475" s="13"/>
      <c r="E475" s="13"/>
      <c r="F475" s="40"/>
      <c r="G475" s="13"/>
    </row>
    <row r="476">
      <c r="A476" s="13"/>
      <c r="B476" s="13"/>
      <c r="C476" s="13"/>
      <c r="D476" s="13"/>
      <c r="E476" s="13"/>
      <c r="F476" s="40"/>
      <c r="G476" s="13"/>
    </row>
    <row r="477">
      <c r="A477" s="13"/>
      <c r="B477" s="13"/>
      <c r="C477" s="13"/>
      <c r="D477" s="13"/>
      <c r="E477" s="13"/>
      <c r="F477" s="40"/>
      <c r="G477" s="13"/>
    </row>
    <row r="478">
      <c r="A478" s="13"/>
      <c r="B478" s="13"/>
      <c r="C478" s="13"/>
      <c r="D478" s="13"/>
      <c r="E478" s="13"/>
      <c r="F478" s="40"/>
      <c r="G478" s="13"/>
    </row>
    <row r="479">
      <c r="A479" s="13"/>
      <c r="B479" s="13"/>
      <c r="C479" s="13"/>
      <c r="D479" s="13"/>
      <c r="E479" s="13"/>
      <c r="F479" s="40"/>
      <c r="G479" s="13"/>
    </row>
    <row r="480">
      <c r="A480" s="13"/>
      <c r="B480" s="13"/>
      <c r="C480" s="13"/>
      <c r="D480" s="13"/>
      <c r="E480" s="13"/>
      <c r="F480" s="40"/>
      <c r="G480" s="13"/>
    </row>
    <row r="481">
      <c r="A481" s="13"/>
      <c r="B481" s="13"/>
      <c r="C481" s="13"/>
      <c r="D481" s="13"/>
      <c r="E481" s="13"/>
      <c r="F481" s="40"/>
      <c r="G481" s="13"/>
    </row>
    <row r="482">
      <c r="A482" s="13"/>
      <c r="B482" s="13"/>
      <c r="C482" s="13"/>
      <c r="D482" s="13"/>
      <c r="E482" s="13"/>
      <c r="F482" s="40"/>
      <c r="G482" s="13"/>
    </row>
    <row r="483">
      <c r="A483" s="13"/>
      <c r="B483" s="13"/>
      <c r="C483" s="13"/>
      <c r="D483" s="13"/>
      <c r="E483" s="13"/>
      <c r="F483" s="40"/>
      <c r="G483" s="13"/>
    </row>
    <row r="484">
      <c r="A484" s="13"/>
      <c r="B484" s="13"/>
      <c r="C484" s="13"/>
      <c r="D484" s="13"/>
      <c r="E484" s="13"/>
      <c r="F484" s="40"/>
      <c r="G484" s="13"/>
    </row>
    <row r="485">
      <c r="A485" s="13"/>
      <c r="B485" s="13"/>
      <c r="C485" s="13"/>
      <c r="D485" s="13"/>
      <c r="E485" s="13"/>
      <c r="F485" s="40"/>
      <c r="G485" s="13"/>
    </row>
    <row r="486">
      <c r="A486" s="13"/>
      <c r="B486" s="13"/>
      <c r="C486" s="13"/>
      <c r="D486" s="13"/>
      <c r="E486" s="13"/>
      <c r="F486" s="40"/>
      <c r="G486" s="13"/>
    </row>
    <row r="487">
      <c r="A487" s="13"/>
      <c r="B487" s="13"/>
      <c r="C487" s="13"/>
      <c r="D487" s="13"/>
      <c r="E487" s="13"/>
      <c r="F487" s="40"/>
      <c r="G487" s="13"/>
    </row>
    <row r="488">
      <c r="A488" s="13"/>
      <c r="B488" s="13"/>
      <c r="C488" s="13"/>
      <c r="D488" s="13"/>
      <c r="E488" s="13"/>
      <c r="F488" s="40"/>
      <c r="G488" s="13"/>
    </row>
    <row r="489">
      <c r="A489" s="13"/>
      <c r="B489" s="13"/>
      <c r="C489" s="13"/>
      <c r="D489" s="13"/>
      <c r="E489" s="13"/>
      <c r="F489" s="40"/>
      <c r="G489" s="13"/>
    </row>
    <row r="490">
      <c r="A490" s="13"/>
      <c r="B490" s="13"/>
      <c r="C490" s="13"/>
      <c r="D490" s="13"/>
      <c r="E490" s="13"/>
      <c r="F490" s="40"/>
      <c r="G490" s="13"/>
    </row>
    <row r="491">
      <c r="A491" s="13"/>
      <c r="B491" s="13"/>
      <c r="C491" s="13"/>
      <c r="D491" s="13"/>
      <c r="E491" s="13"/>
      <c r="F491" s="40"/>
      <c r="G491" s="13"/>
    </row>
    <row r="492">
      <c r="A492" s="13"/>
      <c r="B492" s="13"/>
      <c r="C492" s="13"/>
      <c r="D492" s="13"/>
      <c r="E492" s="13"/>
      <c r="F492" s="40"/>
      <c r="G492" s="13"/>
    </row>
    <row r="493">
      <c r="A493" s="13"/>
      <c r="B493" s="13"/>
      <c r="C493" s="13"/>
      <c r="D493" s="13"/>
      <c r="E493" s="13"/>
      <c r="F493" s="40"/>
      <c r="G493" s="13"/>
    </row>
    <row r="494">
      <c r="A494" s="13"/>
      <c r="B494" s="13"/>
      <c r="C494" s="13"/>
      <c r="D494" s="13"/>
      <c r="E494" s="13"/>
      <c r="F494" s="40"/>
      <c r="G494" s="13"/>
    </row>
    <row r="495">
      <c r="A495" s="13"/>
      <c r="B495" s="13"/>
      <c r="C495" s="13"/>
      <c r="D495" s="13"/>
      <c r="E495" s="13"/>
      <c r="F495" s="40"/>
      <c r="G495" s="13"/>
    </row>
    <row r="496">
      <c r="A496" s="13"/>
      <c r="B496" s="13"/>
      <c r="C496" s="13"/>
      <c r="D496" s="13"/>
      <c r="E496" s="13"/>
      <c r="F496" s="40"/>
      <c r="G496" s="13"/>
    </row>
    <row r="497">
      <c r="A497" s="13"/>
      <c r="B497" s="13"/>
      <c r="C497" s="13"/>
      <c r="D497" s="13"/>
      <c r="E497" s="13"/>
      <c r="F497" s="40"/>
      <c r="G497" s="13"/>
    </row>
    <row r="498">
      <c r="A498" s="13"/>
      <c r="B498" s="13"/>
      <c r="C498" s="13"/>
      <c r="D498" s="13"/>
      <c r="E498" s="13"/>
      <c r="F498" s="40"/>
      <c r="G498" s="13"/>
    </row>
    <row r="499">
      <c r="A499" s="13"/>
      <c r="B499" s="13"/>
      <c r="C499" s="13"/>
      <c r="D499" s="13"/>
      <c r="E499" s="13"/>
      <c r="F499" s="40"/>
      <c r="G499" s="13"/>
    </row>
    <row r="500">
      <c r="A500" s="13"/>
      <c r="B500" s="13"/>
      <c r="C500" s="13"/>
      <c r="D500" s="13"/>
      <c r="E500" s="13"/>
      <c r="F500" s="40"/>
      <c r="G500" s="13"/>
    </row>
    <row r="501">
      <c r="A501" s="13"/>
      <c r="B501" s="13"/>
      <c r="C501" s="13"/>
      <c r="D501" s="13"/>
      <c r="E501" s="13"/>
      <c r="F501" s="40"/>
      <c r="G501" s="13"/>
    </row>
    <row r="502">
      <c r="A502" s="13"/>
      <c r="B502" s="13"/>
      <c r="C502" s="13"/>
      <c r="D502" s="13"/>
      <c r="E502" s="13"/>
      <c r="F502" s="40"/>
      <c r="G502" s="13"/>
    </row>
    <row r="503">
      <c r="A503" s="13"/>
      <c r="B503" s="13"/>
      <c r="C503" s="13"/>
      <c r="D503" s="13"/>
      <c r="E503" s="13"/>
      <c r="F503" s="40"/>
      <c r="G503" s="13"/>
    </row>
    <row r="504">
      <c r="A504" s="13"/>
      <c r="B504" s="13"/>
      <c r="C504" s="13"/>
      <c r="D504" s="13"/>
      <c r="E504" s="13"/>
      <c r="F504" s="40"/>
      <c r="G504" s="13"/>
    </row>
    <row r="505">
      <c r="A505" s="13"/>
      <c r="B505" s="13"/>
      <c r="C505" s="13"/>
      <c r="D505" s="13"/>
      <c r="E505" s="13"/>
      <c r="F505" s="40"/>
      <c r="G505" s="13"/>
    </row>
    <row r="506">
      <c r="A506" s="13"/>
      <c r="B506" s="13"/>
      <c r="C506" s="13"/>
      <c r="D506" s="13"/>
      <c r="E506" s="13"/>
      <c r="F506" s="40"/>
      <c r="G506" s="13"/>
    </row>
    <row r="507">
      <c r="A507" s="13"/>
      <c r="B507" s="13"/>
      <c r="C507" s="13"/>
      <c r="D507" s="13"/>
      <c r="E507" s="13"/>
      <c r="F507" s="40"/>
      <c r="G507" s="13"/>
    </row>
    <row r="508">
      <c r="A508" s="13"/>
      <c r="B508" s="13"/>
      <c r="C508" s="13"/>
      <c r="D508" s="13"/>
      <c r="E508" s="13"/>
      <c r="F508" s="40"/>
      <c r="G508" s="13"/>
    </row>
    <row r="509">
      <c r="A509" s="13"/>
      <c r="B509" s="13"/>
      <c r="C509" s="13"/>
      <c r="D509" s="13"/>
      <c r="E509" s="13"/>
      <c r="F509" s="40"/>
      <c r="G509" s="13"/>
    </row>
    <row r="510">
      <c r="A510" s="13"/>
      <c r="B510" s="13"/>
      <c r="C510" s="13"/>
      <c r="D510" s="13"/>
      <c r="E510" s="13"/>
      <c r="F510" s="40"/>
      <c r="G510" s="13"/>
    </row>
    <row r="511">
      <c r="A511" s="13"/>
      <c r="B511" s="13"/>
      <c r="C511" s="13"/>
      <c r="D511" s="13"/>
      <c r="E511" s="13"/>
      <c r="F511" s="40"/>
      <c r="G511" s="13"/>
    </row>
    <row r="512">
      <c r="A512" s="13"/>
      <c r="B512" s="13"/>
      <c r="C512" s="13"/>
      <c r="D512" s="13"/>
      <c r="E512" s="13"/>
      <c r="F512" s="40"/>
      <c r="G512" s="13"/>
    </row>
    <row r="513">
      <c r="A513" s="13"/>
      <c r="B513" s="13"/>
      <c r="C513" s="13"/>
      <c r="D513" s="13"/>
      <c r="E513" s="13"/>
      <c r="F513" s="40"/>
      <c r="G513" s="13"/>
    </row>
    <row r="514">
      <c r="A514" s="13"/>
      <c r="B514" s="13"/>
      <c r="C514" s="13"/>
      <c r="D514" s="13"/>
      <c r="E514" s="13"/>
      <c r="F514" s="40"/>
      <c r="G514" s="13"/>
    </row>
    <row r="515">
      <c r="A515" s="13"/>
      <c r="B515" s="13"/>
      <c r="C515" s="13"/>
      <c r="D515" s="13"/>
      <c r="E515" s="13"/>
      <c r="F515" s="40"/>
      <c r="G515" s="13"/>
    </row>
    <row r="516">
      <c r="A516" s="13"/>
      <c r="B516" s="13"/>
      <c r="C516" s="13"/>
      <c r="D516" s="13"/>
      <c r="E516" s="13"/>
      <c r="F516" s="40"/>
      <c r="G516" s="13"/>
    </row>
    <row r="517">
      <c r="A517" s="13"/>
      <c r="B517" s="13"/>
      <c r="C517" s="13"/>
      <c r="D517" s="13"/>
      <c r="E517" s="13"/>
      <c r="F517" s="40"/>
      <c r="G517" s="13"/>
    </row>
    <row r="518">
      <c r="A518" s="13"/>
      <c r="B518" s="13"/>
      <c r="C518" s="13"/>
      <c r="D518" s="13"/>
      <c r="E518" s="13"/>
      <c r="F518" s="40"/>
      <c r="G518" s="13"/>
    </row>
    <row r="519">
      <c r="A519" s="13"/>
      <c r="B519" s="13"/>
      <c r="C519" s="13"/>
      <c r="D519" s="13"/>
      <c r="E519" s="13"/>
      <c r="F519" s="40"/>
      <c r="G519" s="13"/>
    </row>
    <row r="520">
      <c r="A520" s="13"/>
      <c r="B520" s="13"/>
      <c r="C520" s="13"/>
      <c r="D520" s="13"/>
      <c r="E520" s="13"/>
      <c r="F520" s="40"/>
      <c r="G520" s="13"/>
    </row>
    <row r="521">
      <c r="A521" s="13"/>
      <c r="B521" s="13"/>
      <c r="C521" s="13"/>
      <c r="D521" s="13"/>
      <c r="E521" s="13"/>
      <c r="F521" s="40"/>
      <c r="G521" s="13"/>
    </row>
    <row r="522">
      <c r="A522" s="13"/>
      <c r="B522" s="13"/>
      <c r="C522" s="13"/>
      <c r="D522" s="13"/>
      <c r="E522" s="13"/>
      <c r="F522" s="40"/>
      <c r="G522" s="13"/>
    </row>
    <row r="523">
      <c r="A523" s="13"/>
      <c r="B523" s="13"/>
      <c r="C523" s="13"/>
      <c r="D523" s="13"/>
      <c r="E523" s="13"/>
      <c r="F523" s="40"/>
      <c r="G523" s="13"/>
    </row>
    <row r="524">
      <c r="A524" s="13"/>
      <c r="B524" s="13"/>
      <c r="C524" s="13"/>
      <c r="D524" s="13"/>
      <c r="E524" s="13"/>
      <c r="F524" s="40"/>
      <c r="G524" s="13"/>
    </row>
    <row r="525">
      <c r="A525" s="13"/>
      <c r="B525" s="13"/>
      <c r="C525" s="13"/>
      <c r="D525" s="13"/>
      <c r="E525" s="13"/>
      <c r="F525" s="40"/>
      <c r="G525" s="13"/>
    </row>
    <row r="526">
      <c r="A526" s="13"/>
      <c r="B526" s="13"/>
      <c r="C526" s="13"/>
      <c r="D526" s="13"/>
      <c r="E526" s="13"/>
      <c r="F526" s="40"/>
      <c r="G526" s="13"/>
    </row>
    <row r="527">
      <c r="A527" s="13"/>
      <c r="B527" s="13"/>
      <c r="C527" s="13"/>
      <c r="D527" s="13"/>
      <c r="E527" s="13"/>
      <c r="F527" s="40"/>
      <c r="G527" s="13"/>
    </row>
    <row r="528">
      <c r="A528" s="13"/>
      <c r="B528" s="13"/>
      <c r="C528" s="13"/>
      <c r="D528" s="13"/>
      <c r="E528" s="13"/>
      <c r="F528" s="40"/>
      <c r="G528" s="13"/>
    </row>
    <row r="529">
      <c r="A529" s="13"/>
      <c r="B529" s="13"/>
      <c r="C529" s="13"/>
      <c r="D529" s="13"/>
      <c r="E529" s="13"/>
      <c r="F529" s="40"/>
      <c r="G529" s="13"/>
    </row>
    <row r="530">
      <c r="A530" s="13"/>
      <c r="B530" s="13"/>
      <c r="C530" s="13"/>
      <c r="D530" s="13"/>
      <c r="E530" s="13"/>
      <c r="F530" s="40"/>
      <c r="G530" s="13"/>
    </row>
    <row r="531">
      <c r="A531" s="13"/>
      <c r="B531" s="13"/>
      <c r="C531" s="13"/>
      <c r="D531" s="13"/>
      <c r="E531" s="13"/>
      <c r="F531" s="40"/>
      <c r="G531" s="13"/>
    </row>
    <row r="532">
      <c r="A532" s="13"/>
      <c r="B532" s="13"/>
      <c r="C532" s="13"/>
      <c r="D532" s="13"/>
      <c r="E532" s="13"/>
      <c r="F532" s="40"/>
      <c r="G532" s="13"/>
    </row>
    <row r="533">
      <c r="A533" s="13"/>
      <c r="B533" s="13"/>
      <c r="C533" s="13"/>
      <c r="D533" s="13"/>
      <c r="E533" s="13"/>
      <c r="F533" s="40"/>
      <c r="G533" s="13"/>
    </row>
    <row r="534">
      <c r="A534" s="13"/>
      <c r="B534" s="13"/>
      <c r="C534" s="13"/>
      <c r="D534" s="13"/>
      <c r="E534" s="13"/>
      <c r="F534" s="40"/>
      <c r="G534" s="13"/>
    </row>
    <row r="535">
      <c r="A535" s="13"/>
      <c r="B535" s="13"/>
      <c r="C535" s="13"/>
      <c r="D535" s="13"/>
      <c r="E535" s="13"/>
      <c r="F535" s="40"/>
      <c r="G535" s="13"/>
    </row>
    <row r="536">
      <c r="A536" s="13"/>
      <c r="B536" s="13"/>
      <c r="C536" s="13"/>
      <c r="D536" s="13"/>
      <c r="E536" s="13"/>
      <c r="F536" s="40"/>
      <c r="G536" s="13"/>
    </row>
    <row r="537">
      <c r="A537" s="13"/>
      <c r="B537" s="13"/>
      <c r="C537" s="13"/>
      <c r="D537" s="13"/>
      <c r="E537" s="13"/>
      <c r="F537" s="40"/>
      <c r="G537" s="13"/>
    </row>
    <row r="538">
      <c r="A538" s="13"/>
      <c r="B538" s="13"/>
      <c r="C538" s="13"/>
      <c r="D538" s="13"/>
      <c r="E538" s="13"/>
      <c r="F538" s="40"/>
      <c r="G538" s="13"/>
    </row>
    <row r="539">
      <c r="A539" s="13"/>
      <c r="B539" s="13"/>
      <c r="C539" s="13"/>
      <c r="D539" s="13"/>
      <c r="E539" s="13"/>
      <c r="F539" s="40"/>
      <c r="G539" s="13"/>
    </row>
    <row r="540">
      <c r="A540" s="13"/>
      <c r="B540" s="13"/>
      <c r="C540" s="13"/>
      <c r="D540" s="13"/>
      <c r="E540" s="13"/>
      <c r="F540" s="40"/>
      <c r="G540" s="13"/>
    </row>
    <row r="541">
      <c r="A541" s="13"/>
      <c r="B541" s="13"/>
      <c r="C541" s="13"/>
      <c r="D541" s="13"/>
      <c r="E541" s="13"/>
      <c r="F541" s="40"/>
      <c r="G541" s="13"/>
    </row>
    <row r="542">
      <c r="A542" s="13"/>
      <c r="B542" s="13"/>
      <c r="C542" s="13"/>
      <c r="D542" s="13"/>
      <c r="E542" s="13"/>
      <c r="F542" s="40"/>
      <c r="G542" s="13"/>
    </row>
    <row r="543">
      <c r="A543" s="13"/>
      <c r="B543" s="13"/>
      <c r="C543" s="13"/>
      <c r="D543" s="13"/>
      <c r="E543" s="13"/>
      <c r="F543" s="40"/>
      <c r="G543" s="13"/>
    </row>
    <row r="544">
      <c r="A544" s="13"/>
      <c r="B544" s="13"/>
      <c r="C544" s="13"/>
      <c r="D544" s="13"/>
      <c r="E544" s="13"/>
      <c r="F544" s="40"/>
      <c r="G544" s="13"/>
    </row>
    <row r="545">
      <c r="A545" s="13"/>
      <c r="B545" s="13"/>
      <c r="C545" s="13"/>
      <c r="D545" s="13"/>
      <c r="E545" s="13"/>
      <c r="F545" s="40"/>
      <c r="G545" s="13"/>
    </row>
    <row r="546">
      <c r="A546" s="13"/>
      <c r="B546" s="13"/>
      <c r="C546" s="13"/>
      <c r="D546" s="13"/>
      <c r="E546" s="13"/>
      <c r="F546" s="40"/>
      <c r="G546" s="13"/>
    </row>
    <row r="547">
      <c r="A547" s="13"/>
      <c r="B547" s="13"/>
      <c r="C547" s="13"/>
      <c r="D547" s="13"/>
      <c r="E547" s="13"/>
      <c r="F547" s="40"/>
      <c r="G547" s="13"/>
    </row>
    <row r="548">
      <c r="A548" s="13"/>
      <c r="B548" s="13"/>
      <c r="C548" s="13"/>
      <c r="D548" s="13"/>
      <c r="E548" s="13"/>
      <c r="F548" s="40"/>
      <c r="G548" s="13"/>
    </row>
    <row r="549">
      <c r="A549" s="13"/>
      <c r="B549" s="13"/>
      <c r="C549" s="13"/>
      <c r="D549" s="13"/>
      <c r="E549" s="13"/>
      <c r="F549" s="40"/>
      <c r="G549" s="13"/>
    </row>
    <row r="550">
      <c r="A550" s="13"/>
      <c r="B550" s="13"/>
      <c r="C550" s="13"/>
      <c r="D550" s="13"/>
      <c r="E550" s="13"/>
      <c r="F550" s="40"/>
      <c r="G550" s="13"/>
    </row>
    <row r="551">
      <c r="A551" s="13"/>
      <c r="B551" s="13"/>
      <c r="C551" s="13"/>
      <c r="D551" s="13"/>
      <c r="E551" s="13"/>
      <c r="F551" s="40"/>
      <c r="G551" s="13"/>
    </row>
    <row r="552">
      <c r="A552" s="13"/>
      <c r="B552" s="13"/>
      <c r="C552" s="13"/>
      <c r="D552" s="13"/>
      <c r="E552" s="13"/>
      <c r="F552" s="40"/>
      <c r="G552" s="13"/>
    </row>
    <row r="553">
      <c r="A553" s="13"/>
      <c r="B553" s="13"/>
      <c r="C553" s="13"/>
      <c r="D553" s="13"/>
      <c r="E553" s="13"/>
      <c r="F553" s="40"/>
      <c r="G553" s="13"/>
    </row>
    <row r="554">
      <c r="A554" s="13"/>
      <c r="B554" s="13"/>
      <c r="C554" s="13"/>
      <c r="D554" s="13"/>
      <c r="E554" s="13"/>
      <c r="F554" s="40"/>
      <c r="G554" s="13"/>
    </row>
    <row r="555">
      <c r="A555" s="13"/>
      <c r="B555" s="13"/>
      <c r="C555" s="13"/>
      <c r="D555" s="13"/>
      <c r="E555" s="13"/>
      <c r="F555" s="40"/>
      <c r="G555" s="13"/>
    </row>
    <row r="556">
      <c r="A556" s="13"/>
      <c r="B556" s="13"/>
      <c r="C556" s="13"/>
      <c r="D556" s="13"/>
      <c r="E556" s="13"/>
      <c r="F556" s="40"/>
      <c r="G556" s="13"/>
    </row>
    <row r="557">
      <c r="A557" s="13"/>
      <c r="B557" s="13"/>
      <c r="C557" s="13"/>
      <c r="D557" s="13"/>
      <c r="E557" s="13"/>
      <c r="F557" s="40"/>
      <c r="G557" s="13"/>
    </row>
    <row r="558">
      <c r="A558" s="13"/>
      <c r="B558" s="13"/>
      <c r="C558" s="13"/>
      <c r="D558" s="13"/>
      <c r="E558" s="13"/>
      <c r="F558" s="40"/>
      <c r="G558" s="13"/>
    </row>
    <row r="559">
      <c r="A559" s="13"/>
      <c r="B559" s="13"/>
      <c r="C559" s="13"/>
      <c r="D559" s="13"/>
      <c r="E559" s="13"/>
      <c r="F559" s="40"/>
      <c r="G559" s="13"/>
    </row>
    <row r="560">
      <c r="A560" s="13"/>
      <c r="B560" s="13"/>
      <c r="C560" s="13"/>
      <c r="D560" s="13"/>
      <c r="E560" s="13"/>
      <c r="F560" s="40"/>
      <c r="G560" s="13"/>
    </row>
    <row r="561">
      <c r="A561" s="13"/>
      <c r="B561" s="13"/>
      <c r="C561" s="13"/>
      <c r="D561" s="13"/>
      <c r="E561" s="13"/>
      <c r="F561" s="40"/>
      <c r="G561" s="13"/>
    </row>
    <row r="562">
      <c r="A562" s="13"/>
      <c r="B562" s="13"/>
      <c r="C562" s="13"/>
      <c r="D562" s="13"/>
      <c r="E562" s="13"/>
      <c r="F562" s="40"/>
      <c r="G562" s="13"/>
    </row>
    <row r="563">
      <c r="A563" s="13"/>
      <c r="B563" s="13"/>
      <c r="C563" s="13"/>
      <c r="D563" s="13"/>
      <c r="E563" s="13"/>
      <c r="F563" s="40"/>
      <c r="G563" s="13"/>
    </row>
    <row r="564">
      <c r="A564" s="13"/>
      <c r="B564" s="13"/>
      <c r="C564" s="13"/>
      <c r="D564" s="13"/>
      <c r="E564" s="13"/>
      <c r="F564" s="40"/>
      <c r="G564" s="13"/>
    </row>
    <row r="565">
      <c r="A565" s="13"/>
      <c r="B565" s="13"/>
      <c r="C565" s="13"/>
      <c r="D565" s="13"/>
      <c r="E565" s="13"/>
      <c r="F565" s="40"/>
      <c r="G565" s="13"/>
    </row>
    <row r="566">
      <c r="A566" s="13"/>
      <c r="B566" s="13"/>
      <c r="C566" s="13"/>
      <c r="D566" s="13"/>
      <c r="E566" s="13"/>
      <c r="F566" s="40"/>
      <c r="G566" s="13"/>
    </row>
    <row r="567">
      <c r="A567" s="13"/>
      <c r="B567" s="13"/>
      <c r="C567" s="13"/>
      <c r="D567" s="13"/>
      <c r="E567" s="13"/>
      <c r="F567" s="40"/>
      <c r="G567" s="13"/>
    </row>
    <row r="568">
      <c r="A568" s="13"/>
      <c r="B568" s="13"/>
      <c r="C568" s="13"/>
      <c r="D568" s="13"/>
      <c r="E568" s="13"/>
      <c r="F568" s="40"/>
      <c r="G568" s="13"/>
    </row>
    <row r="569">
      <c r="A569" s="13"/>
      <c r="B569" s="13"/>
      <c r="C569" s="13"/>
      <c r="D569" s="13"/>
      <c r="E569" s="13"/>
      <c r="F569" s="40"/>
      <c r="G569" s="13"/>
    </row>
    <row r="570">
      <c r="A570" s="13"/>
      <c r="B570" s="13"/>
      <c r="C570" s="13"/>
      <c r="D570" s="13"/>
      <c r="E570" s="13"/>
      <c r="F570" s="40"/>
      <c r="G570" s="13"/>
    </row>
    <row r="571">
      <c r="A571" s="13"/>
      <c r="B571" s="13"/>
      <c r="C571" s="13"/>
      <c r="D571" s="13"/>
      <c r="E571" s="13"/>
      <c r="F571" s="40"/>
      <c r="G571" s="13"/>
    </row>
    <row r="572">
      <c r="A572" s="13"/>
      <c r="B572" s="13"/>
      <c r="C572" s="13"/>
      <c r="D572" s="13"/>
      <c r="E572" s="13"/>
      <c r="F572" s="40"/>
      <c r="G572" s="13"/>
    </row>
    <row r="573">
      <c r="A573" s="13"/>
      <c r="B573" s="13"/>
      <c r="C573" s="13"/>
      <c r="D573" s="13"/>
      <c r="E573" s="13"/>
      <c r="F573" s="40"/>
      <c r="G573" s="13"/>
    </row>
    <row r="574">
      <c r="A574" s="13"/>
      <c r="B574" s="13"/>
      <c r="C574" s="13"/>
      <c r="D574" s="13"/>
      <c r="E574" s="13"/>
      <c r="F574" s="40"/>
      <c r="G574" s="13"/>
    </row>
    <row r="575">
      <c r="A575" s="13"/>
      <c r="B575" s="13"/>
      <c r="C575" s="13"/>
      <c r="D575" s="13"/>
      <c r="E575" s="13"/>
      <c r="F575" s="40"/>
      <c r="G575" s="13"/>
    </row>
    <row r="576">
      <c r="A576" s="13"/>
      <c r="B576" s="13"/>
      <c r="C576" s="13"/>
      <c r="D576" s="13"/>
      <c r="E576" s="13"/>
      <c r="F576" s="40"/>
      <c r="G576" s="13"/>
    </row>
    <row r="577">
      <c r="A577" s="13"/>
      <c r="B577" s="13"/>
      <c r="C577" s="13"/>
      <c r="D577" s="13"/>
      <c r="E577" s="13"/>
      <c r="F577" s="40"/>
      <c r="G577" s="13"/>
    </row>
    <row r="578">
      <c r="A578" s="13"/>
      <c r="B578" s="13"/>
      <c r="C578" s="13"/>
      <c r="D578" s="13"/>
      <c r="E578" s="13"/>
      <c r="F578" s="40"/>
      <c r="G578" s="13"/>
    </row>
    <row r="579">
      <c r="A579" s="13"/>
      <c r="B579" s="13"/>
      <c r="C579" s="13"/>
      <c r="D579" s="13"/>
      <c r="E579" s="13"/>
      <c r="F579" s="40"/>
      <c r="G579" s="13"/>
    </row>
    <row r="580">
      <c r="A580" s="13"/>
      <c r="B580" s="13"/>
      <c r="C580" s="13"/>
      <c r="D580" s="13"/>
      <c r="E580" s="13"/>
      <c r="F580" s="40"/>
      <c r="G580" s="13"/>
    </row>
    <row r="581">
      <c r="A581" s="13"/>
      <c r="B581" s="13"/>
      <c r="C581" s="13"/>
      <c r="D581" s="13"/>
      <c r="E581" s="13"/>
      <c r="F581" s="40"/>
      <c r="G581" s="13"/>
    </row>
    <row r="582">
      <c r="A582" s="13"/>
      <c r="B582" s="13"/>
      <c r="C582" s="13"/>
      <c r="D582" s="13"/>
      <c r="E582" s="13"/>
      <c r="F582" s="40"/>
      <c r="G582" s="13"/>
    </row>
    <row r="583">
      <c r="A583" s="13"/>
      <c r="B583" s="13"/>
      <c r="C583" s="13"/>
      <c r="D583" s="13"/>
      <c r="E583" s="13"/>
      <c r="F583" s="40"/>
      <c r="G583" s="13"/>
    </row>
    <row r="584">
      <c r="A584" s="13"/>
      <c r="B584" s="13"/>
      <c r="C584" s="13"/>
      <c r="D584" s="13"/>
      <c r="E584" s="13"/>
      <c r="F584" s="40"/>
      <c r="G584" s="13"/>
    </row>
    <row r="585">
      <c r="A585" s="13"/>
      <c r="B585" s="13"/>
      <c r="C585" s="13"/>
      <c r="D585" s="13"/>
      <c r="E585" s="13"/>
      <c r="F585" s="40"/>
      <c r="G585" s="13"/>
    </row>
    <row r="586">
      <c r="A586" s="13"/>
      <c r="B586" s="13"/>
      <c r="C586" s="13"/>
      <c r="D586" s="13"/>
      <c r="E586" s="13"/>
      <c r="F586" s="40"/>
      <c r="G586" s="13"/>
    </row>
    <row r="587">
      <c r="A587" s="13"/>
      <c r="B587" s="13"/>
      <c r="C587" s="13"/>
      <c r="D587" s="13"/>
      <c r="E587" s="13"/>
      <c r="F587" s="40"/>
      <c r="G587" s="13"/>
    </row>
    <row r="588">
      <c r="A588" s="13"/>
      <c r="B588" s="13"/>
      <c r="C588" s="13"/>
      <c r="D588" s="13"/>
      <c r="E588" s="13"/>
      <c r="F588" s="40"/>
      <c r="G588" s="13"/>
    </row>
    <row r="589">
      <c r="A589" s="13"/>
      <c r="B589" s="13"/>
      <c r="C589" s="13"/>
      <c r="D589" s="13"/>
      <c r="E589" s="13"/>
      <c r="F589" s="40"/>
      <c r="G589" s="13"/>
    </row>
    <row r="590">
      <c r="A590" s="13"/>
      <c r="B590" s="13"/>
      <c r="C590" s="13"/>
      <c r="D590" s="13"/>
      <c r="E590" s="13"/>
      <c r="F590" s="40"/>
      <c r="G590" s="13"/>
    </row>
    <row r="591">
      <c r="A591" s="13"/>
      <c r="B591" s="13"/>
      <c r="C591" s="13"/>
      <c r="D591" s="13"/>
      <c r="E591" s="13"/>
      <c r="F591" s="40"/>
      <c r="G591" s="13"/>
    </row>
    <row r="592">
      <c r="A592" s="13"/>
      <c r="B592" s="13"/>
      <c r="C592" s="13"/>
      <c r="D592" s="13"/>
      <c r="E592" s="13"/>
      <c r="F592" s="40"/>
      <c r="G592" s="13"/>
    </row>
    <row r="593">
      <c r="A593" s="13"/>
      <c r="B593" s="13"/>
      <c r="C593" s="13"/>
      <c r="D593" s="13"/>
      <c r="E593" s="13"/>
      <c r="F593" s="40"/>
      <c r="G593" s="13"/>
    </row>
    <row r="594">
      <c r="A594" s="13"/>
      <c r="B594" s="13"/>
      <c r="C594" s="13"/>
      <c r="D594" s="13"/>
      <c r="E594" s="13"/>
      <c r="F594" s="40"/>
      <c r="G594" s="13"/>
    </row>
    <row r="595">
      <c r="A595" s="13"/>
      <c r="B595" s="13"/>
      <c r="C595" s="13"/>
      <c r="D595" s="13"/>
      <c r="E595" s="13"/>
      <c r="F595" s="40"/>
      <c r="G595" s="13"/>
    </row>
    <row r="596">
      <c r="A596" s="13"/>
      <c r="B596" s="13"/>
      <c r="C596" s="13"/>
      <c r="D596" s="13"/>
      <c r="E596" s="13"/>
      <c r="F596" s="40"/>
      <c r="G596" s="13"/>
    </row>
    <row r="597">
      <c r="A597" s="13"/>
      <c r="B597" s="13"/>
      <c r="C597" s="13"/>
      <c r="D597" s="13"/>
      <c r="E597" s="13"/>
      <c r="F597" s="40"/>
      <c r="G597" s="13"/>
    </row>
    <row r="598">
      <c r="A598" s="13"/>
      <c r="B598" s="13"/>
      <c r="C598" s="13"/>
      <c r="D598" s="13"/>
      <c r="E598" s="13"/>
      <c r="F598" s="40"/>
      <c r="G598" s="13"/>
    </row>
    <row r="599">
      <c r="A599" s="13"/>
      <c r="B599" s="13"/>
      <c r="C599" s="13"/>
      <c r="D599" s="13"/>
      <c r="E599" s="13"/>
      <c r="F599" s="40"/>
      <c r="G599" s="13"/>
    </row>
    <row r="600">
      <c r="A600" s="13"/>
      <c r="B600" s="13"/>
      <c r="C600" s="13"/>
      <c r="D600" s="13"/>
      <c r="E600" s="13"/>
      <c r="F600" s="40"/>
      <c r="G600" s="13"/>
    </row>
    <row r="601">
      <c r="A601" s="13"/>
      <c r="B601" s="13"/>
      <c r="C601" s="13"/>
      <c r="D601" s="13"/>
      <c r="E601" s="13"/>
      <c r="F601" s="40"/>
      <c r="G601" s="13"/>
    </row>
    <row r="602">
      <c r="A602" s="13"/>
      <c r="B602" s="13"/>
      <c r="C602" s="13"/>
      <c r="D602" s="13"/>
      <c r="E602" s="13"/>
      <c r="F602" s="40"/>
      <c r="G602" s="13"/>
    </row>
    <row r="603">
      <c r="A603" s="13"/>
      <c r="B603" s="13"/>
      <c r="C603" s="13"/>
      <c r="D603" s="13"/>
      <c r="E603" s="13"/>
      <c r="F603" s="40"/>
      <c r="G603" s="13"/>
    </row>
    <row r="604">
      <c r="A604" s="13"/>
      <c r="B604" s="13"/>
      <c r="C604" s="13"/>
      <c r="D604" s="13"/>
      <c r="E604" s="13"/>
      <c r="F604" s="40"/>
      <c r="G604" s="13"/>
    </row>
    <row r="605">
      <c r="A605" s="13"/>
      <c r="B605" s="13"/>
      <c r="C605" s="13"/>
      <c r="D605" s="13"/>
      <c r="E605" s="13"/>
      <c r="F605" s="40"/>
      <c r="G605" s="13"/>
    </row>
    <row r="606">
      <c r="A606" s="13"/>
      <c r="B606" s="13"/>
      <c r="C606" s="13"/>
      <c r="D606" s="13"/>
      <c r="E606" s="13"/>
      <c r="F606" s="40"/>
      <c r="G606" s="13"/>
    </row>
    <row r="607">
      <c r="A607" s="13"/>
      <c r="B607" s="13"/>
      <c r="C607" s="13"/>
      <c r="D607" s="13"/>
      <c r="E607" s="13"/>
      <c r="F607" s="40"/>
      <c r="G607" s="13"/>
    </row>
    <row r="608">
      <c r="A608" s="13"/>
      <c r="B608" s="13"/>
      <c r="C608" s="13"/>
      <c r="D608" s="13"/>
      <c r="E608" s="13"/>
      <c r="F608" s="40"/>
      <c r="G608" s="13"/>
    </row>
    <row r="609">
      <c r="A609" s="13"/>
      <c r="B609" s="13"/>
      <c r="C609" s="13"/>
      <c r="D609" s="13"/>
      <c r="E609" s="13"/>
      <c r="F609" s="40"/>
      <c r="G609" s="13"/>
    </row>
    <row r="610">
      <c r="A610" s="13"/>
      <c r="B610" s="13"/>
      <c r="C610" s="13"/>
      <c r="D610" s="13"/>
      <c r="E610" s="13"/>
      <c r="F610" s="40"/>
      <c r="G610" s="13"/>
    </row>
    <row r="611">
      <c r="A611" s="13"/>
      <c r="B611" s="13"/>
      <c r="C611" s="13"/>
      <c r="D611" s="13"/>
      <c r="E611" s="13"/>
      <c r="F611" s="40"/>
      <c r="G611" s="13"/>
    </row>
    <row r="612">
      <c r="A612" s="13"/>
      <c r="B612" s="13"/>
      <c r="C612" s="13"/>
      <c r="D612" s="13"/>
      <c r="E612" s="13"/>
      <c r="F612" s="40"/>
      <c r="G612" s="13"/>
    </row>
    <row r="613">
      <c r="A613" s="13"/>
      <c r="B613" s="13"/>
      <c r="C613" s="13"/>
      <c r="D613" s="13"/>
      <c r="E613" s="13"/>
      <c r="F613" s="40"/>
      <c r="G613" s="13"/>
    </row>
    <row r="614">
      <c r="A614" s="13"/>
      <c r="B614" s="13"/>
      <c r="C614" s="13"/>
      <c r="D614" s="13"/>
      <c r="E614" s="13"/>
      <c r="F614" s="40"/>
      <c r="G614" s="13"/>
    </row>
    <row r="615">
      <c r="A615" s="13"/>
      <c r="B615" s="13"/>
      <c r="C615" s="13"/>
      <c r="D615" s="13"/>
      <c r="E615" s="13"/>
      <c r="F615" s="40"/>
      <c r="G615" s="13"/>
    </row>
    <row r="616">
      <c r="A616" s="13"/>
      <c r="B616" s="13"/>
      <c r="C616" s="13"/>
      <c r="D616" s="13"/>
      <c r="E616" s="13"/>
      <c r="F616" s="40"/>
      <c r="G616" s="13"/>
    </row>
    <row r="617">
      <c r="A617" s="13"/>
      <c r="B617" s="13"/>
      <c r="C617" s="13"/>
      <c r="D617" s="13"/>
      <c r="E617" s="13"/>
      <c r="F617" s="40"/>
      <c r="G617" s="13"/>
    </row>
    <row r="618">
      <c r="A618" s="13"/>
      <c r="B618" s="13"/>
      <c r="C618" s="13"/>
      <c r="D618" s="13"/>
      <c r="E618" s="13"/>
      <c r="F618" s="40"/>
      <c r="G618" s="13"/>
    </row>
    <row r="619">
      <c r="A619" s="13"/>
      <c r="B619" s="13"/>
      <c r="C619" s="13"/>
      <c r="D619" s="13"/>
      <c r="E619" s="13"/>
      <c r="F619" s="40"/>
      <c r="G619" s="13"/>
    </row>
    <row r="620">
      <c r="A620" s="13"/>
      <c r="B620" s="13"/>
      <c r="C620" s="13"/>
      <c r="D620" s="13"/>
      <c r="E620" s="13"/>
      <c r="F620" s="40"/>
      <c r="G620" s="13"/>
    </row>
    <row r="621">
      <c r="A621" s="13"/>
      <c r="B621" s="13"/>
      <c r="C621" s="13"/>
      <c r="D621" s="13"/>
      <c r="E621" s="13"/>
      <c r="F621" s="40"/>
      <c r="G621" s="13"/>
    </row>
    <row r="622">
      <c r="A622" s="13"/>
      <c r="B622" s="13"/>
      <c r="C622" s="13"/>
      <c r="D622" s="13"/>
      <c r="E622" s="13"/>
      <c r="F622" s="40"/>
      <c r="G622" s="13"/>
    </row>
    <row r="623">
      <c r="A623" s="13"/>
      <c r="B623" s="13"/>
      <c r="C623" s="13"/>
      <c r="D623" s="13"/>
      <c r="E623" s="13"/>
      <c r="F623" s="40"/>
      <c r="G623" s="13"/>
    </row>
    <row r="624">
      <c r="A624" s="13"/>
      <c r="B624" s="13"/>
      <c r="C624" s="13"/>
      <c r="D624" s="13"/>
      <c r="E624" s="13"/>
      <c r="F624" s="40"/>
      <c r="G624" s="13"/>
    </row>
    <row r="625">
      <c r="A625" s="13"/>
      <c r="B625" s="13"/>
      <c r="C625" s="13"/>
      <c r="D625" s="13"/>
      <c r="E625" s="13"/>
      <c r="F625" s="40"/>
      <c r="G625" s="13"/>
    </row>
    <row r="626">
      <c r="A626" s="13"/>
      <c r="B626" s="13"/>
      <c r="C626" s="13"/>
      <c r="D626" s="13"/>
      <c r="E626" s="13"/>
      <c r="F626" s="40"/>
      <c r="G626" s="13"/>
    </row>
    <row r="627">
      <c r="A627" s="13"/>
      <c r="B627" s="13"/>
      <c r="C627" s="13"/>
      <c r="D627" s="13"/>
      <c r="E627" s="13"/>
      <c r="F627" s="40"/>
      <c r="G627" s="13"/>
    </row>
    <row r="628">
      <c r="A628" s="13"/>
      <c r="B628" s="13"/>
      <c r="C628" s="13"/>
      <c r="D628" s="13"/>
      <c r="E628" s="13"/>
      <c r="F628" s="40"/>
      <c r="G628" s="13"/>
    </row>
    <row r="629">
      <c r="A629" s="13"/>
      <c r="B629" s="13"/>
      <c r="C629" s="13"/>
      <c r="D629" s="13"/>
      <c r="E629" s="13"/>
      <c r="F629" s="40"/>
      <c r="G629" s="13"/>
    </row>
    <row r="630">
      <c r="A630" s="13"/>
      <c r="B630" s="13"/>
      <c r="C630" s="13"/>
      <c r="D630" s="13"/>
      <c r="E630" s="13"/>
      <c r="F630" s="40"/>
      <c r="G630" s="13"/>
    </row>
    <row r="631">
      <c r="A631" s="13"/>
      <c r="B631" s="13"/>
      <c r="C631" s="13"/>
      <c r="D631" s="13"/>
      <c r="E631" s="13"/>
      <c r="F631" s="40"/>
      <c r="G631" s="13"/>
    </row>
    <row r="632">
      <c r="A632" s="13"/>
      <c r="B632" s="13"/>
      <c r="C632" s="13"/>
      <c r="D632" s="13"/>
      <c r="E632" s="13"/>
      <c r="F632" s="40"/>
      <c r="G632" s="13"/>
    </row>
    <row r="633">
      <c r="A633" s="13"/>
      <c r="B633" s="13"/>
      <c r="C633" s="13"/>
      <c r="D633" s="13"/>
      <c r="E633" s="13"/>
      <c r="F633" s="40"/>
      <c r="G633" s="13"/>
    </row>
    <row r="634">
      <c r="A634" s="13"/>
      <c r="B634" s="13"/>
      <c r="C634" s="13"/>
      <c r="D634" s="13"/>
      <c r="E634" s="13"/>
      <c r="F634" s="40"/>
      <c r="G634" s="13"/>
    </row>
    <row r="635">
      <c r="A635" s="13"/>
      <c r="B635" s="13"/>
      <c r="C635" s="13"/>
      <c r="D635" s="13"/>
      <c r="E635" s="13"/>
      <c r="F635" s="40"/>
      <c r="G635" s="13"/>
    </row>
    <row r="636">
      <c r="A636" s="13"/>
      <c r="B636" s="13"/>
      <c r="C636" s="13"/>
      <c r="D636" s="13"/>
      <c r="E636" s="13"/>
      <c r="F636" s="40"/>
      <c r="G636" s="13"/>
    </row>
    <row r="637">
      <c r="A637" s="13"/>
      <c r="B637" s="13"/>
      <c r="C637" s="13"/>
      <c r="D637" s="13"/>
      <c r="E637" s="13"/>
      <c r="F637" s="40"/>
      <c r="G637" s="13"/>
    </row>
    <row r="638">
      <c r="A638" s="13"/>
      <c r="B638" s="13"/>
      <c r="C638" s="13"/>
      <c r="D638" s="13"/>
      <c r="E638" s="13"/>
      <c r="F638" s="40"/>
      <c r="G638" s="13"/>
    </row>
    <row r="639">
      <c r="A639" s="13"/>
      <c r="B639" s="13"/>
      <c r="C639" s="13"/>
      <c r="D639" s="13"/>
      <c r="E639" s="13"/>
      <c r="F639" s="40"/>
      <c r="G639" s="13"/>
    </row>
    <row r="640">
      <c r="A640" s="13"/>
      <c r="B640" s="13"/>
      <c r="C640" s="13"/>
      <c r="D640" s="13"/>
      <c r="E640" s="13"/>
      <c r="F640" s="40"/>
      <c r="G640" s="13"/>
    </row>
    <row r="641">
      <c r="A641" s="13"/>
      <c r="B641" s="13"/>
      <c r="C641" s="13"/>
      <c r="D641" s="13"/>
      <c r="E641" s="13"/>
      <c r="F641" s="40"/>
      <c r="G641" s="13"/>
    </row>
    <row r="642">
      <c r="A642" s="13"/>
      <c r="B642" s="13"/>
      <c r="C642" s="13"/>
      <c r="D642" s="13"/>
      <c r="E642" s="13"/>
      <c r="F642" s="40"/>
      <c r="G642" s="13"/>
    </row>
    <row r="643">
      <c r="A643" s="13"/>
      <c r="B643" s="13"/>
      <c r="C643" s="13"/>
      <c r="D643" s="13"/>
      <c r="E643" s="13"/>
      <c r="F643" s="40"/>
      <c r="G643" s="13"/>
    </row>
    <row r="644">
      <c r="A644" s="13"/>
      <c r="B644" s="13"/>
      <c r="C644" s="13"/>
      <c r="D644" s="13"/>
      <c r="E644" s="13"/>
      <c r="F644" s="40"/>
      <c r="G644" s="13"/>
    </row>
    <row r="645">
      <c r="A645" s="13"/>
      <c r="B645" s="13"/>
      <c r="C645" s="13"/>
      <c r="D645" s="13"/>
      <c r="E645" s="13"/>
      <c r="F645" s="40"/>
      <c r="G645" s="13"/>
    </row>
    <row r="646">
      <c r="A646" s="13"/>
      <c r="B646" s="13"/>
      <c r="C646" s="13"/>
      <c r="D646" s="13"/>
      <c r="E646" s="13"/>
      <c r="F646" s="40"/>
      <c r="G646" s="13"/>
    </row>
    <row r="647">
      <c r="A647" s="13"/>
      <c r="B647" s="13"/>
      <c r="C647" s="13"/>
      <c r="D647" s="13"/>
      <c r="E647" s="13"/>
      <c r="F647" s="40"/>
      <c r="G647" s="13"/>
    </row>
    <row r="648">
      <c r="A648" s="13"/>
      <c r="B648" s="13"/>
      <c r="C648" s="13"/>
      <c r="D648" s="13"/>
      <c r="E648" s="13"/>
      <c r="F648" s="40"/>
      <c r="G648" s="13"/>
    </row>
    <row r="649">
      <c r="A649" s="13"/>
      <c r="B649" s="13"/>
      <c r="C649" s="13"/>
      <c r="D649" s="13"/>
      <c r="E649" s="13"/>
      <c r="F649" s="40"/>
      <c r="G649" s="13"/>
    </row>
    <row r="650">
      <c r="A650" s="13"/>
      <c r="B650" s="13"/>
      <c r="C650" s="13"/>
      <c r="D650" s="13"/>
      <c r="E650" s="13"/>
      <c r="F650" s="40"/>
      <c r="G650" s="13"/>
    </row>
    <row r="651">
      <c r="A651" s="13"/>
      <c r="B651" s="13"/>
      <c r="C651" s="13"/>
      <c r="D651" s="13"/>
      <c r="E651" s="13"/>
      <c r="F651" s="40"/>
      <c r="G651" s="13"/>
    </row>
    <row r="652">
      <c r="A652" s="13"/>
      <c r="B652" s="13"/>
      <c r="C652" s="13"/>
      <c r="D652" s="13"/>
      <c r="E652" s="13"/>
      <c r="F652" s="40"/>
      <c r="G652" s="13"/>
    </row>
    <row r="653">
      <c r="A653" s="13"/>
      <c r="B653" s="13"/>
      <c r="C653" s="13"/>
      <c r="D653" s="13"/>
      <c r="E653" s="13"/>
      <c r="F653" s="40"/>
      <c r="G653" s="13"/>
    </row>
    <row r="654">
      <c r="A654" s="13"/>
      <c r="B654" s="13"/>
      <c r="C654" s="13"/>
      <c r="D654" s="13"/>
      <c r="E654" s="13"/>
      <c r="F654" s="40"/>
      <c r="G654" s="13"/>
    </row>
    <row r="655">
      <c r="A655" s="13"/>
      <c r="B655" s="13"/>
      <c r="C655" s="13"/>
      <c r="D655" s="13"/>
      <c r="E655" s="13"/>
      <c r="F655" s="40"/>
      <c r="G655" s="13"/>
    </row>
    <row r="656">
      <c r="A656" s="13"/>
      <c r="B656" s="13"/>
      <c r="C656" s="13"/>
      <c r="D656" s="13"/>
      <c r="E656" s="13"/>
      <c r="F656" s="40"/>
      <c r="G656" s="13"/>
    </row>
    <row r="657">
      <c r="A657" s="13"/>
      <c r="B657" s="13"/>
      <c r="C657" s="13"/>
      <c r="D657" s="13"/>
      <c r="E657" s="13"/>
      <c r="F657" s="40"/>
      <c r="G657" s="13"/>
    </row>
    <row r="658">
      <c r="A658" s="13"/>
      <c r="B658" s="13"/>
      <c r="C658" s="13"/>
      <c r="D658" s="13"/>
      <c r="E658" s="13"/>
      <c r="F658" s="40"/>
      <c r="G658" s="13"/>
    </row>
    <row r="659">
      <c r="A659" s="13"/>
      <c r="B659" s="13"/>
      <c r="C659" s="13"/>
      <c r="D659" s="13"/>
      <c r="E659" s="13"/>
      <c r="F659" s="40"/>
      <c r="G659" s="13"/>
    </row>
    <row r="660">
      <c r="A660" s="13"/>
      <c r="B660" s="13"/>
      <c r="C660" s="13"/>
      <c r="D660" s="13"/>
      <c r="E660" s="13"/>
      <c r="F660" s="40"/>
      <c r="G660" s="13"/>
    </row>
    <row r="661">
      <c r="A661" s="13"/>
      <c r="B661" s="13"/>
      <c r="C661" s="13"/>
      <c r="D661" s="13"/>
      <c r="E661" s="13"/>
      <c r="F661" s="40"/>
      <c r="G661" s="13"/>
    </row>
    <row r="662">
      <c r="A662" s="13"/>
      <c r="B662" s="13"/>
      <c r="C662" s="13"/>
      <c r="D662" s="13"/>
      <c r="E662" s="13"/>
      <c r="F662" s="40"/>
      <c r="G662" s="13"/>
    </row>
    <row r="663">
      <c r="A663" s="13"/>
      <c r="B663" s="13"/>
      <c r="C663" s="13"/>
      <c r="D663" s="13"/>
      <c r="E663" s="13"/>
      <c r="F663" s="40"/>
      <c r="G663" s="13"/>
    </row>
    <row r="664">
      <c r="A664" s="13"/>
      <c r="B664" s="13"/>
      <c r="C664" s="13"/>
      <c r="D664" s="13"/>
      <c r="E664" s="13"/>
      <c r="F664" s="40"/>
      <c r="G664" s="13"/>
    </row>
    <row r="665">
      <c r="A665" s="13"/>
      <c r="B665" s="13"/>
      <c r="C665" s="13"/>
      <c r="D665" s="13"/>
      <c r="E665" s="13"/>
      <c r="F665" s="40"/>
      <c r="G665" s="13"/>
    </row>
    <row r="666">
      <c r="A666" s="13"/>
      <c r="B666" s="13"/>
      <c r="C666" s="13"/>
      <c r="D666" s="13"/>
      <c r="E666" s="13"/>
      <c r="F666" s="40"/>
      <c r="G666" s="13"/>
    </row>
    <row r="667">
      <c r="A667" s="13"/>
      <c r="B667" s="13"/>
      <c r="C667" s="13"/>
      <c r="D667" s="13"/>
      <c r="E667" s="13"/>
      <c r="F667" s="40"/>
      <c r="G667" s="13"/>
    </row>
    <row r="668">
      <c r="A668" s="13"/>
      <c r="B668" s="13"/>
      <c r="C668" s="13"/>
      <c r="D668" s="13"/>
      <c r="E668" s="13"/>
      <c r="F668" s="40"/>
      <c r="G668" s="13"/>
    </row>
    <row r="669">
      <c r="A669" s="13"/>
      <c r="B669" s="13"/>
      <c r="C669" s="13"/>
      <c r="D669" s="13"/>
      <c r="E669" s="13"/>
      <c r="F669" s="40"/>
      <c r="G669" s="13"/>
    </row>
    <row r="670">
      <c r="A670" s="13"/>
      <c r="B670" s="13"/>
      <c r="C670" s="13"/>
      <c r="D670" s="13"/>
      <c r="E670" s="13"/>
      <c r="F670" s="40"/>
      <c r="G670" s="13"/>
    </row>
    <row r="671">
      <c r="A671" s="13"/>
      <c r="B671" s="13"/>
      <c r="C671" s="13"/>
      <c r="D671" s="13"/>
      <c r="E671" s="13"/>
      <c r="F671" s="40"/>
      <c r="G671" s="13"/>
    </row>
    <row r="672">
      <c r="A672" s="13"/>
      <c r="B672" s="13"/>
      <c r="C672" s="13"/>
      <c r="D672" s="13"/>
      <c r="E672" s="13"/>
      <c r="F672" s="40"/>
      <c r="G672" s="13"/>
    </row>
    <row r="673">
      <c r="A673" s="13"/>
      <c r="B673" s="13"/>
      <c r="C673" s="13"/>
      <c r="D673" s="13"/>
      <c r="E673" s="13"/>
      <c r="F673" s="40"/>
      <c r="G673" s="13"/>
    </row>
    <row r="674">
      <c r="A674" s="13"/>
      <c r="B674" s="13"/>
      <c r="C674" s="13"/>
      <c r="D674" s="13"/>
      <c r="E674" s="13"/>
      <c r="F674" s="40"/>
      <c r="G674" s="13"/>
    </row>
    <row r="675">
      <c r="A675" s="13"/>
      <c r="B675" s="13"/>
      <c r="C675" s="13"/>
      <c r="D675" s="13"/>
      <c r="E675" s="13"/>
      <c r="F675" s="40"/>
      <c r="G675" s="13"/>
    </row>
    <row r="676">
      <c r="A676" s="13"/>
      <c r="B676" s="13"/>
      <c r="C676" s="13"/>
      <c r="D676" s="13"/>
      <c r="E676" s="13"/>
      <c r="F676" s="40"/>
      <c r="G676" s="13"/>
    </row>
    <row r="677">
      <c r="A677" s="13"/>
      <c r="B677" s="13"/>
      <c r="C677" s="13"/>
      <c r="D677" s="13"/>
      <c r="E677" s="13"/>
      <c r="F677" s="40"/>
      <c r="G677" s="13"/>
    </row>
    <row r="678">
      <c r="A678" s="13"/>
      <c r="B678" s="13"/>
      <c r="C678" s="13"/>
      <c r="D678" s="13"/>
      <c r="E678" s="13"/>
      <c r="F678" s="40"/>
      <c r="G678" s="13"/>
    </row>
    <row r="679">
      <c r="A679" s="13"/>
      <c r="B679" s="13"/>
      <c r="C679" s="13"/>
      <c r="D679" s="13"/>
      <c r="E679" s="13"/>
      <c r="F679" s="40"/>
      <c r="G679" s="13"/>
    </row>
    <row r="680">
      <c r="A680" s="13"/>
      <c r="B680" s="13"/>
      <c r="C680" s="13"/>
      <c r="D680" s="13"/>
      <c r="E680" s="13"/>
      <c r="F680" s="40"/>
      <c r="G680" s="13"/>
    </row>
    <row r="681">
      <c r="A681" s="13"/>
      <c r="B681" s="13"/>
      <c r="C681" s="13"/>
      <c r="D681" s="13"/>
      <c r="E681" s="13"/>
      <c r="F681" s="40"/>
      <c r="G681" s="13"/>
    </row>
    <row r="682">
      <c r="A682" s="13"/>
      <c r="B682" s="13"/>
      <c r="C682" s="13"/>
      <c r="D682" s="13"/>
      <c r="E682" s="13"/>
      <c r="F682" s="40"/>
      <c r="G682" s="13"/>
    </row>
    <row r="683">
      <c r="A683" s="13"/>
      <c r="B683" s="13"/>
      <c r="C683" s="13"/>
      <c r="D683" s="13"/>
      <c r="E683" s="13"/>
      <c r="F683" s="40"/>
      <c r="G683" s="13"/>
    </row>
    <row r="684">
      <c r="A684" s="13"/>
      <c r="B684" s="13"/>
      <c r="C684" s="13"/>
      <c r="D684" s="13"/>
      <c r="E684" s="13"/>
      <c r="F684" s="40"/>
      <c r="G684" s="13"/>
    </row>
    <row r="685">
      <c r="A685" s="13"/>
      <c r="B685" s="13"/>
      <c r="C685" s="13"/>
      <c r="D685" s="13"/>
      <c r="E685" s="13"/>
      <c r="F685" s="40"/>
      <c r="G685" s="13"/>
    </row>
    <row r="686">
      <c r="A686" s="13"/>
      <c r="B686" s="13"/>
      <c r="C686" s="13"/>
      <c r="D686" s="13"/>
      <c r="E686" s="13"/>
      <c r="F686" s="40"/>
      <c r="G686" s="13"/>
    </row>
    <row r="687">
      <c r="A687" s="13"/>
      <c r="B687" s="13"/>
      <c r="C687" s="13"/>
      <c r="D687" s="13"/>
      <c r="E687" s="13"/>
      <c r="F687" s="40"/>
      <c r="G687" s="13"/>
    </row>
    <row r="688">
      <c r="A688" s="13"/>
      <c r="B688" s="13"/>
      <c r="C688" s="13"/>
      <c r="D688" s="13"/>
      <c r="E688" s="13"/>
      <c r="F688" s="40"/>
      <c r="G688" s="13"/>
    </row>
    <row r="689">
      <c r="A689" s="13"/>
      <c r="B689" s="13"/>
      <c r="C689" s="13"/>
      <c r="D689" s="13"/>
      <c r="E689" s="13"/>
      <c r="F689" s="40"/>
      <c r="G689" s="13"/>
    </row>
    <row r="690">
      <c r="A690" s="13"/>
      <c r="B690" s="13"/>
      <c r="C690" s="13"/>
      <c r="D690" s="13"/>
      <c r="E690" s="13"/>
      <c r="F690" s="40"/>
      <c r="G690" s="13"/>
    </row>
    <row r="691">
      <c r="A691" s="13"/>
      <c r="B691" s="13"/>
      <c r="C691" s="13"/>
      <c r="D691" s="13"/>
      <c r="E691" s="13"/>
      <c r="F691" s="40"/>
      <c r="G691" s="13"/>
    </row>
    <row r="692">
      <c r="A692" s="13"/>
      <c r="B692" s="13"/>
      <c r="C692" s="13"/>
      <c r="D692" s="13"/>
      <c r="E692" s="13"/>
      <c r="F692" s="40"/>
      <c r="G692" s="13"/>
    </row>
    <row r="693">
      <c r="A693" s="13"/>
      <c r="B693" s="13"/>
      <c r="C693" s="13"/>
      <c r="D693" s="13"/>
      <c r="E693" s="13"/>
      <c r="F693" s="40"/>
      <c r="G693" s="13"/>
    </row>
    <row r="694">
      <c r="A694" s="13"/>
      <c r="B694" s="13"/>
      <c r="C694" s="13"/>
      <c r="D694" s="13"/>
      <c r="E694" s="13"/>
      <c r="F694" s="40"/>
      <c r="G694" s="13"/>
    </row>
    <row r="695">
      <c r="A695" s="13"/>
      <c r="B695" s="13"/>
      <c r="C695" s="13"/>
      <c r="D695" s="13"/>
      <c r="E695" s="13"/>
      <c r="F695" s="40"/>
      <c r="G695" s="13"/>
    </row>
    <row r="696">
      <c r="A696" s="13"/>
      <c r="B696" s="13"/>
      <c r="C696" s="13"/>
      <c r="D696" s="13"/>
      <c r="E696" s="13"/>
      <c r="F696" s="40"/>
      <c r="G696" s="13"/>
    </row>
    <row r="697">
      <c r="A697" s="13"/>
      <c r="B697" s="13"/>
      <c r="C697" s="13"/>
      <c r="D697" s="13"/>
      <c r="E697" s="13"/>
      <c r="F697" s="40"/>
      <c r="G697" s="13"/>
    </row>
    <row r="698">
      <c r="A698" s="13"/>
      <c r="B698" s="13"/>
      <c r="C698" s="13"/>
      <c r="D698" s="13"/>
      <c r="E698" s="13"/>
      <c r="F698" s="40"/>
      <c r="G698" s="13"/>
    </row>
    <row r="699">
      <c r="A699" s="13"/>
      <c r="B699" s="13"/>
      <c r="C699" s="13"/>
      <c r="D699" s="13"/>
      <c r="E699" s="13"/>
      <c r="F699" s="40"/>
      <c r="G699" s="13"/>
    </row>
    <row r="700">
      <c r="A700" s="13"/>
      <c r="B700" s="13"/>
      <c r="C700" s="13"/>
      <c r="D700" s="13"/>
      <c r="E700" s="13"/>
      <c r="F700" s="40"/>
      <c r="G700" s="13"/>
    </row>
    <row r="701">
      <c r="A701" s="13"/>
      <c r="B701" s="13"/>
      <c r="C701" s="13"/>
      <c r="D701" s="13"/>
      <c r="E701" s="13"/>
      <c r="F701" s="40"/>
      <c r="G701" s="13"/>
    </row>
    <row r="702">
      <c r="A702" s="13"/>
      <c r="B702" s="13"/>
      <c r="C702" s="13"/>
      <c r="D702" s="13"/>
      <c r="E702" s="13"/>
      <c r="F702" s="40"/>
      <c r="G702" s="13"/>
    </row>
    <row r="703">
      <c r="A703" s="13"/>
      <c r="B703" s="13"/>
      <c r="C703" s="13"/>
      <c r="D703" s="13"/>
      <c r="E703" s="13"/>
      <c r="F703" s="40"/>
      <c r="G703" s="13"/>
    </row>
    <row r="704">
      <c r="A704" s="13"/>
      <c r="B704" s="13"/>
      <c r="C704" s="13"/>
      <c r="D704" s="13"/>
      <c r="E704" s="13"/>
      <c r="F704" s="40"/>
      <c r="G704" s="13"/>
    </row>
    <row r="705">
      <c r="A705" s="13"/>
      <c r="B705" s="13"/>
      <c r="C705" s="13"/>
      <c r="D705" s="13"/>
      <c r="E705" s="13"/>
      <c r="F705" s="40"/>
      <c r="G705" s="13"/>
    </row>
    <row r="706">
      <c r="A706" s="13"/>
      <c r="B706" s="13"/>
      <c r="C706" s="13"/>
      <c r="D706" s="13"/>
      <c r="E706" s="13"/>
      <c r="F706" s="40"/>
      <c r="G706" s="13"/>
    </row>
    <row r="707">
      <c r="A707" s="13"/>
      <c r="B707" s="13"/>
      <c r="C707" s="13"/>
      <c r="D707" s="13"/>
      <c r="E707" s="13"/>
      <c r="F707" s="40"/>
      <c r="G707" s="13"/>
    </row>
    <row r="708">
      <c r="A708" s="13"/>
      <c r="B708" s="13"/>
      <c r="C708" s="13"/>
      <c r="D708" s="13"/>
      <c r="E708" s="13"/>
      <c r="F708" s="40"/>
      <c r="G708" s="13"/>
    </row>
    <row r="709">
      <c r="A709" s="13"/>
      <c r="B709" s="13"/>
      <c r="C709" s="13"/>
      <c r="D709" s="13"/>
      <c r="E709" s="13"/>
      <c r="F709" s="40"/>
      <c r="G709" s="13"/>
    </row>
    <row r="710">
      <c r="A710" s="13"/>
      <c r="B710" s="13"/>
      <c r="C710" s="13"/>
      <c r="D710" s="13"/>
      <c r="E710" s="13"/>
      <c r="F710" s="40"/>
      <c r="G710" s="13"/>
    </row>
    <row r="711">
      <c r="A711" s="13"/>
      <c r="B711" s="13"/>
      <c r="C711" s="13"/>
      <c r="D711" s="13"/>
      <c r="E711" s="13"/>
      <c r="F711" s="40"/>
      <c r="G711" s="13"/>
    </row>
    <row r="712">
      <c r="A712" s="13"/>
      <c r="B712" s="13"/>
      <c r="C712" s="13"/>
      <c r="D712" s="13"/>
      <c r="E712" s="13"/>
      <c r="F712" s="40"/>
      <c r="G712" s="13"/>
    </row>
    <row r="713">
      <c r="A713" s="13"/>
      <c r="B713" s="13"/>
      <c r="C713" s="13"/>
      <c r="D713" s="13"/>
      <c r="E713" s="13"/>
      <c r="F713" s="40"/>
      <c r="G713" s="13"/>
    </row>
    <row r="714">
      <c r="A714" s="13"/>
      <c r="B714" s="13"/>
      <c r="C714" s="13"/>
      <c r="D714" s="13"/>
      <c r="E714" s="13"/>
      <c r="F714" s="40"/>
      <c r="G714" s="13"/>
    </row>
    <row r="715">
      <c r="A715" s="13"/>
      <c r="B715" s="13"/>
      <c r="C715" s="13"/>
      <c r="D715" s="13"/>
      <c r="E715" s="13"/>
      <c r="F715" s="40"/>
      <c r="G715" s="13"/>
    </row>
    <row r="716">
      <c r="A716" s="13"/>
      <c r="B716" s="13"/>
      <c r="C716" s="13"/>
      <c r="D716" s="13"/>
      <c r="E716" s="13"/>
      <c r="F716" s="40"/>
      <c r="G716" s="13"/>
    </row>
    <row r="717">
      <c r="A717" s="13"/>
      <c r="B717" s="13"/>
      <c r="C717" s="13"/>
      <c r="D717" s="13"/>
      <c r="E717" s="13"/>
      <c r="F717" s="40"/>
      <c r="G717" s="13"/>
    </row>
    <row r="718">
      <c r="A718" s="13"/>
      <c r="B718" s="13"/>
      <c r="C718" s="13"/>
      <c r="D718" s="13"/>
      <c r="E718" s="13"/>
      <c r="F718" s="40"/>
      <c r="G718" s="13"/>
    </row>
    <row r="719">
      <c r="A719" s="13"/>
      <c r="B719" s="13"/>
      <c r="C719" s="13"/>
      <c r="D719" s="13"/>
      <c r="E719" s="13"/>
      <c r="F719" s="40"/>
      <c r="G719" s="13"/>
    </row>
    <row r="720">
      <c r="A720" s="13"/>
      <c r="B720" s="13"/>
      <c r="C720" s="13"/>
      <c r="D720" s="13"/>
      <c r="E720" s="13"/>
      <c r="F720" s="40"/>
      <c r="G720" s="13"/>
    </row>
    <row r="721">
      <c r="A721" s="13"/>
      <c r="B721" s="13"/>
      <c r="C721" s="13"/>
      <c r="D721" s="13"/>
      <c r="E721" s="13"/>
      <c r="F721" s="40"/>
      <c r="G721" s="13"/>
    </row>
    <row r="722">
      <c r="A722" s="13"/>
      <c r="B722" s="13"/>
      <c r="C722" s="13"/>
      <c r="D722" s="13"/>
      <c r="E722" s="13"/>
      <c r="F722" s="40"/>
      <c r="G722" s="13"/>
    </row>
    <row r="723">
      <c r="A723" s="13"/>
      <c r="B723" s="13"/>
      <c r="C723" s="13"/>
      <c r="D723" s="13"/>
      <c r="E723" s="13"/>
      <c r="F723" s="40"/>
      <c r="G723" s="13"/>
    </row>
    <row r="724">
      <c r="A724" s="13"/>
      <c r="B724" s="13"/>
      <c r="C724" s="13"/>
      <c r="D724" s="13"/>
      <c r="E724" s="13"/>
      <c r="F724" s="40"/>
      <c r="G724" s="13"/>
    </row>
    <row r="725">
      <c r="A725" s="13"/>
      <c r="B725" s="13"/>
      <c r="C725" s="13"/>
      <c r="D725" s="13"/>
      <c r="E725" s="13"/>
      <c r="F725" s="40"/>
      <c r="G725" s="13"/>
    </row>
    <row r="726">
      <c r="A726" s="13"/>
      <c r="B726" s="13"/>
      <c r="C726" s="13"/>
      <c r="D726" s="13"/>
      <c r="E726" s="13"/>
      <c r="F726" s="40"/>
      <c r="G726" s="13"/>
    </row>
    <row r="727">
      <c r="A727" s="13"/>
      <c r="B727" s="13"/>
      <c r="C727" s="13"/>
      <c r="D727" s="13"/>
      <c r="E727" s="13"/>
      <c r="F727" s="40"/>
      <c r="G727" s="13"/>
    </row>
    <row r="728">
      <c r="A728" s="13"/>
      <c r="B728" s="13"/>
      <c r="C728" s="13"/>
      <c r="D728" s="13"/>
      <c r="E728" s="13"/>
      <c r="F728" s="40"/>
      <c r="G728" s="13"/>
    </row>
    <row r="729">
      <c r="A729" s="13"/>
      <c r="B729" s="13"/>
      <c r="C729" s="13"/>
      <c r="D729" s="13"/>
      <c r="E729" s="13"/>
      <c r="F729" s="40"/>
      <c r="G729" s="13"/>
    </row>
    <row r="730">
      <c r="A730" s="13"/>
      <c r="B730" s="13"/>
      <c r="C730" s="13"/>
      <c r="D730" s="13"/>
      <c r="E730" s="13"/>
      <c r="F730" s="40"/>
      <c r="G730" s="13"/>
    </row>
    <row r="731">
      <c r="A731" s="13"/>
      <c r="B731" s="13"/>
      <c r="C731" s="13"/>
      <c r="D731" s="13"/>
      <c r="E731" s="13"/>
      <c r="F731" s="40"/>
      <c r="G731" s="13"/>
    </row>
    <row r="732">
      <c r="A732" s="13"/>
      <c r="B732" s="13"/>
      <c r="C732" s="13"/>
      <c r="D732" s="13"/>
      <c r="E732" s="13"/>
      <c r="F732" s="40"/>
      <c r="G732" s="13"/>
    </row>
    <row r="733">
      <c r="A733" s="13"/>
      <c r="B733" s="13"/>
      <c r="C733" s="13"/>
      <c r="D733" s="13"/>
      <c r="E733" s="13"/>
      <c r="F733" s="40"/>
      <c r="G733" s="13"/>
    </row>
    <row r="734">
      <c r="A734" s="13"/>
      <c r="B734" s="13"/>
      <c r="C734" s="13"/>
      <c r="D734" s="13"/>
      <c r="E734" s="13"/>
      <c r="F734" s="40"/>
      <c r="G734" s="13"/>
    </row>
    <row r="735">
      <c r="A735" s="13"/>
      <c r="B735" s="13"/>
      <c r="C735" s="13"/>
      <c r="D735" s="13"/>
      <c r="E735" s="13"/>
      <c r="F735" s="40"/>
      <c r="G735" s="13"/>
    </row>
    <row r="736">
      <c r="A736" s="13"/>
      <c r="B736" s="13"/>
      <c r="C736" s="13"/>
      <c r="D736" s="13"/>
      <c r="E736" s="13"/>
      <c r="F736" s="40"/>
      <c r="G736" s="13"/>
    </row>
    <row r="737">
      <c r="A737" s="13"/>
      <c r="B737" s="13"/>
      <c r="C737" s="13"/>
      <c r="D737" s="13"/>
      <c r="E737" s="13"/>
      <c r="F737" s="40"/>
      <c r="G737" s="13"/>
    </row>
    <row r="738">
      <c r="A738" s="13"/>
      <c r="B738" s="13"/>
      <c r="C738" s="13"/>
      <c r="D738" s="13"/>
      <c r="E738" s="13"/>
      <c r="F738" s="40"/>
      <c r="G738" s="13"/>
    </row>
    <row r="739">
      <c r="A739" s="13"/>
      <c r="B739" s="13"/>
      <c r="C739" s="13"/>
      <c r="D739" s="13"/>
      <c r="E739" s="13"/>
      <c r="F739" s="40"/>
      <c r="G739" s="13"/>
    </row>
    <row r="740">
      <c r="A740" s="13"/>
      <c r="B740" s="13"/>
      <c r="C740" s="13"/>
      <c r="D740" s="13"/>
      <c r="E740" s="13"/>
      <c r="F740" s="40"/>
      <c r="G740" s="13"/>
    </row>
    <row r="741">
      <c r="A741" s="13"/>
      <c r="B741" s="13"/>
      <c r="C741" s="13"/>
      <c r="D741" s="13"/>
      <c r="E741" s="13"/>
      <c r="F741" s="40"/>
      <c r="G741" s="13"/>
    </row>
    <row r="742">
      <c r="A742" s="13"/>
      <c r="B742" s="13"/>
      <c r="C742" s="13"/>
      <c r="D742" s="13"/>
      <c r="E742" s="13"/>
      <c r="F742" s="40"/>
      <c r="G742" s="13"/>
    </row>
    <row r="743">
      <c r="A743" s="13"/>
      <c r="B743" s="13"/>
      <c r="C743" s="13"/>
      <c r="D743" s="13"/>
      <c r="E743" s="13"/>
      <c r="F743" s="40"/>
      <c r="G743" s="13"/>
    </row>
    <row r="744">
      <c r="A744" s="13"/>
      <c r="B744" s="13"/>
      <c r="C744" s="13"/>
      <c r="D744" s="13"/>
      <c r="E744" s="13"/>
      <c r="F744" s="40"/>
      <c r="G744" s="13"/>
    </row>
    <row r="745">
      <c r="A745" s="13"/>
      <c r="B745" s="13"/>
      <c r="C745" s="13"/>
      <c r="D745" s="13"/>
      <c r="E745" s="13"/>
      <c r="F745" s="40"/>
      <c r="G745" s="13"/>
    </row>
    <row r="746">
      <c r="A746" s="13"/>
      <c r="B746" s="13"/>
      <c r="C746" s="13"/>
      <c r="D746" s="13"/>
      <c r="E746" s="13"/>
      <c r="F746" s="40"/>
      <c r="G746" s="13"/>
    </row>
    <row r="747">
      <c r="A747" s="13"/>
      <c r="B747" s="13"/>
      <c r="C747" s="13"/>
      <c r="D747" s="13"/>
      <c r="E747" s="13"/>
      <c r="F747" s="40"/>
      <c r="G747" s="13"/>
    </row>
    <row r="748">
      <c r="A748" s="13"/>
      <c r="B748" s="13"/>
      <c r="C748" s="13"/>
      <c r="D748" s="13"/>
      <c r="E748" s="13"/>
      <c r="F748" s="40"/>
      <c r="G748" s="13"/>
    </row>
    <row r="749">
      <c r="A749" s="13"/>
      <c r="B749" s="13"/>
      <c r="C749" s="13"/>
      <c r="D749" s="13"/>
      <c r="E749" s="13"/>
      <c r="F749" s="40"/>
      <c r="G749" s="13"/>
    </row>
    <row r="750">
      <c r="A750" s="13"/>
      <c r="B750" s="13"/>
      <c r="C750" s="13"/>
      <c r="D750" s="13"/>
      <c r="E750" s="13"/>
      <c r="F750" s="40"/>
      <c r="G750" s="13"/>
    </row>
    <row r="751">
      <c r="A751" s="13"/>
      <c r="B751" s="13"/>
      <c r="C751" s="13"/>
      <c r="D751" s="13"/>
      <c r="E751" s="13"/>
      <c r="F751" s="40"/>
      <c r="G751" s="13"/>
    </row>
    <row r="752">
      <c r="A752" s="13"/>
      <c r="B752" s="13"/>
      <c r="C752" s="13"/>
      <c r="D752" s="13"/>
      <c r="E752" s="13"/>
      <c r="F752" s="40"/>
      <c r="G752" s="13"/>
    </row>
    <row r="753">
      <c r="A753" s="13"/>
      <c r="B753" s="13"/>
      <c r="C753" s="13"/>
      <c r="D753" s="13"/>
      <c r="E753" s="13"/>
      <c r="F753" s="40"/>
      <c r="G753" s="13"/>
    </row>
    <row r="754">
      <c r="A754" s="13"/>
      <c r="B754" s="13"/>
      <c r="C754" s="13"/>
      <c r="D754" s="13"/>
      <c r="E754" s="13"/>
      <c r="F754" s="40"/>
      <c r="G754" s="13"/>
    </row>
    <row r="755">
      <c r="A755" s="13"/>
      <c r="B755" s="13"/>
      <c r="C755" s="13"/>
      <c r="D755" s="13"/>
      <c r="E755" s="13"/>
      <c r="F755" s="40"/>
      <c r="G755" s="13"/>
    </row>
    <row r="756">
      <c r="A756" s="13"/>
      <c r="B756" s="13"/>
      <c r="C756" s="13"/>
      <c r="D756" s="13"/>
      <c r="E756" s="13"/>
      <c r="F756" s="40"/>
      <c r="G756" s="13"/>
    </row>
    <row r="757">
      <c r="A757" s="13"/>
      <c r="B757" s="13"/>
      <c r="C757" s="13"/>
      <c r="D757" s="13"/>
      <c r="E757" s="13"/>
      <c r="F757" s="40"/>
      <c r="G757" s="13"/>
    </row>
    <row r="758">
      <c r="A758" s="13"/>
      <c r="B758" s="13"/>
      <c r="C758" s="13"/>
      <c r="D758" s="13"/>
      <c r="E758" s="13"/>
      <c r="F758" s="40"/>
      <c r="G758" s="13"/>
    </row>
    <row r="759">
      <c r="A759" s="13"/>
      <c r="B759" s="13"/>
      <c r="C759" s="13"/>
      <c r="D759" s="13"/>
      <c r="E759" s="13"/>
      <c r="F759" s="40"/>
      <c r="G759" s="13"/>
    </row>
    <row r="760">
      <c r="A760" s="13"/>
      <c r="B760" s="13"/>
      <c r="C760" s="13"/>
      <c r="D760" s="13"/>
      <c r="E760" s="13"/>
      <c r="F760" s="40"/>
      <c r="G760" s="13"/>
    </row>
    <row r="761">
      <c r="A761" s="13"/>
      <c r="B761" s="13"/>
      <c r="C761" s="13"/>
      <c r="D761" s="13"/>
      <c r="E761" s="13"/>
      <c r="F761" s="40"/>
      <c r="G761" s="13"/>
    </row>
    <row r="762">
      <c r="A762" s="13"/>
      <c r="B762" s="13"/>
      <c r="C762" s="13"/>
      <c r="D762" s="13"/>
      <c r="E762" s="13"/>
      <c r="F762" s="40"/>
      <c r="G762" s="13"/>
    </row>
    <row r="763">
      <c r="A763" s="13"/>
      <c r="B763" s="13"/>
      <c r="C763" s="13"/>
      <c r="D763" s="13"/>
      <c r="E763" s="13"/>
      <c r="F763" s="40"/>
      <c r="G763" s="13"/>
    </row>
    <row r="764">
      <c r="A764" s="13"/>
      <c r="B764" s="13"/>
      <c r="C764" s="13"/>
      <c r="D764" s="13"/>
      <c r="E764" s="13"/>
      <c r="F764" s="40"/>
      <c r="G764" s="13"/>
    </row>
    <row r="765">
      <c r="A765" s="13"/>
      <c r="B765" s="13"/>
      <c r="C765" s="13"/>
      <c r="D765" s="13"/>
      <c r="E765" s="13"/>
      <c r="F765" s="40"/>
      <c r="G765" s="13"/>
    </row>
    <row r="766">
      <c r="A766" s="13"/>
      <c r="B766" s="13"/>
      <c r="C766" s="13"/>
      <c r="D766" s="13"/>
      <c r="E766" s="13"/>
      <c r="F766" s="40"/>
      <c r="G766" s="13"/>
    </row>
    <row r="767">
      <c r="A767" s="13"/>
      <c r="B767" s="13"/>
      <c r="C767" s="13"/>
      <c r="D767" s="13"/>
      <c r="E767" s="13"/>
      <c r="F767" s="40"/>
      <c r="G767" s="13"/>
    </row>
    <row r="768">
      <c r="A768" s="13"/>
      <c r="B768" s="13"/>
      <c r="C768" s="13"/>
      <c r="D768" s="13"/>
      <c r="E768" s="13"/>
      <c r="F768" s="40"/>
      <c r="G768" s="13"/>
    </row>
    <row r="769">
      <c r="A769" s="13"/>
      <c r="B769" s="13"/>
      <c r="C769" s="13"/>
      <c r="D769" s="13"/>
      <c r="E769" s="13"/>
      <c r="F769" s="40"/>
      <c r="G769" s="13"/>
    </row>
    <row r="770">
      <c r="A770" s="13"/>
      <c r="B770" s="13"/>
      <c r="C770" s="13"/>
      <c r="D770" s="13"/>
      <c r="E770" s="13"/>
      <c r="F770" s="40"/>
      <c r="G770" s="13"/>
    </row>
    <row r="771">
      <c r="A771" s="13"/>
      <c r="B771" s="13"/>
      <c r="C771" s="13"/>
      <c r="D771" s="13"/>
      <c r="E771" s="13"/>
      <c r="F771" s="40"/>
      <c r="G771" s="13"/>
    </row>
    <row r="772">
      <c r="A772" s="13"/>
      <c r="B772" s="13"/>
      <c r="C772" s="13"/>
      <c r="D772" s="13"/>
      <c r="E772" s="13"/>
      <c r="F772" s="40"/>
      <c r="G772" s="13"/>
    </row>
    <row r="773">
      <c r="A773" s="13"/>
      <c r="B773" s="13"/>
      <c r="C773" s="13"/>
      <c r="D773" s="13"/>
      <c r="E773" s="13"/>
      <c r="F773" s="40"/>
      <c r="G773" s="13"/>
    </row>
    <row r="774">
      <c r="A774" s="13"/>
      <c r="B774" s="13"/>
      <c r="C774" s="13"/>
      <c r="D774" s="13"/>
      <c r="E774" s="13"/>
      <c r="F774" s="40"/>
      <c r="G774" s="13"/>
    </row>
    <row r="775">
      <c r="A775" s="13"/>
      <c r="B775" s="13"/>
      <c r="C775" s="13"/>
      <c r="D775" s="13"/>
      <c r="E775" s="13"/>
      <c r="F775" s="40"/>
      <c r="G775" s="13"/>
    </row>
    <row r="776">
      <c r="A776" s="13"/>
      <c r="B776" s="13"/>
      <c r="C776" s="13"/>
      <c r="D776" s="13"/>
      <c r="E776" s="13"/>
      <c r="F776" s="40"/>
      <c r="G776" s="13"/>
    </row>
    <row r="777">
      <c r="A777" s="13"/>
      <c r="B777" s="13"/>
      <c r="C777" s="13"/>
      <c r="D777" s="13"/>
      <c r="E777" s="13"/>
      <c r="F777" s="40"/>
      <c r="G777" s="13"/>
    </row>
    <row r="778">
      <c r="A778" s="13"/>
      <c r="B778" s="13"/>
      <c r="C778" s="13"/>
      <c r="D778" s="13"/>
      <c r="E778" s="13"/>
      <c r="F778" s="40"/>
      <c r="G778" s="13"/>
    </row>
    <row r="779">
      <c r="A779" s="13"/>
      <c r="B779" s="13"/>
      <c r="C779" s="13"/>
      <c r="D779" s="13"/>
      <c r="E779" s="13"/>
      <c r="F779" s="40"/>
      <c r="G779" s="13"/>
    </row>
    <row r="780">
      <c r="A780" s="13"/>
      <c r="B780" s="13"/>
      <c r="C780" s="13"/>
      <c r="D780" s="13"/>
      <c r="E780" s="13"/>
      <c r="F780" s="40"/>
      <c r="G780" s="13"/>
    </row>
    <row r="781">
      <c r="A781" s="13"/>
      <c r="B781" s="13"/>
      <c r="C781" s="13"/>
      <c r="D781" s="13"/>
      <c r="E781" s="13"/>
      <c r="F781" s="40"/>
      <c r="G781" s="13"/>
    </row>
    <row r="782">
      <c r="A782" s="13"/>
      <c r="B782" s="13"/>
      <c r="C782" s="13"/>
      <c r="D782" s="13"/>
      <c r="E782" s="13"/>
      <c r="F782" s="40"/>
      <c r="G782" s="13"/>
    </row>
    <row r="783">
      <c r="A783" s="13"/>
      <c r="B783" s="13"/>
      <c r="C783" s="13"/>
      <c r="D783" s="13"/>
      <c r="E783" s="13"/>
      <c r="F783" s="40"/>
      <c r="G783" s="13"/>
    </row>
    <row r="784">
      <c r="A784" s="13"/>
      <c r="B784" s="13"/>
      <c r="C784" s="13"/>
      <c r="D784" s="13"/>
      <c r="E784" s="13"/>
      <c r="F784" s="40"/>
      <c r="G784" s="13"/>
    </row>
    <row r="785">
      <c r="A785" s="13"/>
      <c r="B785" s="13"/>
      <c r="C785" s="13"/>
      <c r="D785" s="13"/>
      <c r="E785" s="13"/>
      <c r="F785" s="40"/>
      <c r="G785" s="13"/>
    </row>
    <row r="786">
      <c r="A786" s="13"/>
      <c r="B786" s="13"/>
      <c r="C786" s="13"/>
      <c r="D786" s="13"/>
      <c r="E786" s="13"/>
      <c r="F786" s="40"/>
      <c r="G786" s="13"/>
    </row>
    <row r="787">
      <c r="A787" s="13"/>
      <c r="B787" s="13"/>
      <c r="C787" s="13"/>
      <c r="D787" s="13"/>
      <c r="E787" s="13"/>
      <c r="F787" s="40"/>
      <c r="G787" s="13"/>
    </row>
    <row r="788">
      <c r="A788" s="13"/>
      <c r="B788" s="13"/>
      <c r="C788" s="13"/>
      <c r="D788" s="13"/>
      <c r="E788" s="13"/>
      <c r="F788" s="40"/>
      <c r="G788" s="13"/>
    </row>
    <row r="789">
      <c r="A789" s="13"/>
      <c r="B789" s="13"/>
      <c r="C789" s="13"/>
      <c r="D789" s="13"/>
      <c r="E789" s="13"/>
      <c r="F789" s="40"/>
      <c r="G789" s="13"/>
    </row>
    <row r="790">
      <c r="A790" s="13"/>
      <c r="B790" s="13"/>
      <c r="C790" s="13"/>
      <c r="D790" s="13"/>
      <c r="E790" s="13"/>
      <c r="F790" s="40"/>
      <c r="G790" s="13"/>
    </row>
    <row r="791">
      <c r="A791" s="13"/>
      <c r="B791" s="13"/>
      <c r="C791" s="13"/>
      <c r="D791" s="13"/>
      <c r="E791" s="13"/>
      <c r="F791" s="40"/>
      <c r="G791" s="13"/>
    </row>
    <row r="792">
      <c r="A792" s="13"/>
      <c r="B792" s="13"/>
      <c r="C792" s="13"/>
      <c r="D792" s="13"/>
      <c r="E792" s="13"/>
      <c r="F792" s="40"/>
      <c r="G792" s="13"/>
    </row>
    <row r="793">
      <c r="A793" s="13"/>
      <c r="B793" s="13"/>
      <c r="C793" s="13"/>
      <c r="D793" s="13"/>
      <c r="E793" s="13"/>
      <c r="F793" s="40"/>
      <c r="G793" s="13"/>
    </row>
    <row r="794">
      <c r="A794" s="13"/>
      <c r="B794" s="13"/>
      <c r="C794" s="13"/>
      <c r="D794" s="13"/>
      <c r="E794" s="13"/>
      <c r="F794" s="40"/>
      <c r="G794" s="13"/>
    </row>
    <row r="795">
      <c r="A795" s="13"/>
      <c r="B795" s="13"/>
      <c r="C795" s="13"/>
      <c r="D795" s="13"/>
      <c r="E795" s="13"/>
      <c r="F795" s="40"/>
      <c r="G795" s="13"/>
    </row>
    <row r="796">
      <c r="A796" s="13"/>
      <c r="B796" s="13"/>
      <c r="C796" s="13"/>
      <c r="D796" s="13"/>
      <c r="E796" s="13"/>
      <c r="F796" s="40"/>
      <c r="G796" s="13"/>
    </row>
    <row r="797">
      <c r="A797" s="13"/>
      <c r="B797" s="13"/>
      <c r="C797" s="13"/>
      <c r="D797" s="13"/>
      <c r="E797" s="13"/>
      <c r="F797" s="40"/>
      <c r="G797" s="13"/>
    </row>
    <row r="798">
      <c r="A798" s="13"/>
      <c r="B798" s="13"/>
      <c r="C798" s="13"/>
      <c r="D798" s="13"/>
      <c r="E798" s="13"/>
      <c r="F798" s="40"/>
      <c r="G798" s="13"/>
    </row>
    <row r="799">
      <c r="A799" s="13"/>
      <c r="B799" s="13"/>
      <c r="C799" s="13"/>
      <c r="D799" s="13"/>
      <c r="E799" s="13"/>
      <c r="F799" s="40"/>
      <c r="G799" s="13"/>
    </row>
    <row r="800">
      <c r="A800" s="13"/>
      <c r="B800" s="13"/>
      <c r="C800" s="13"/>
      <c r="D800" s="13"/>
      <c r="E800" s="13"/>
      <c r="F800" s="40"/>
      <c r="G800" s="13"/>
    </row>
    <row r="801">
      <c r="A801" s="13"/>
      <c r="B801" s="13"/>
      <c r="C801" s="13"/>
      <c r="D801" s="13"/>
      <c r="E801" s="13"/>
      <c r="F801" s="40"/>
      <c r="G801" s="13"/>
    </row>
    <row r="802">
      <c r="A802" s="13"/>
      <c r="B802" s="13"/>
      <c r="C802" s="13"/>
      <c r="D802" s="13"/>
      <c r="E802" s="13"/>
      <c r="F802" s="40"/>
      <c r="G802" s="13"/>
    </row>
    <row r="803">
      <c r="A803" s="13"/>
      <c r="B803" s="13"/>
      <c r="C803" s="13"/>
      <c r="D803" s="13"/>
      <c r="E803" s="13"/>
      <c r="F803" s="40"/>
      <c r="G803" s="13"/>
    </row>
    <row r="804">
      <c r="A804" s="13"/>
      <c r="B804" s="13"/>
      <c r="C804" s="13"/>
      <c r="D804" s="13"/>
      <c r="E804" s="13"/>
      <c r="F804" s="40"/>
      <c r="G804" s="13"/>
    </row>
    <row r="805">
      <c r="A805" s="13"/>
      <c r="B805" s="13"/>
      <c r="C805" s="13"/>
      <c r="D805" s="13"/>
      <c r="E805" s="13"/>
      <c r="F805" s="40"/>
      <c r="G805" s="13"/>
    </row>
    <row r="806">
      <c r="A806" s="13"/>
      <c r="B806" s="13"/>
      <c r="C806" s="13"/>
      <c r="D806" s="13"/>
      <c r="E806" s="13"/>
      <c r="F806" s="40"/>
      <c r="G806" s="13"/>
    </row>
    <row r="807">
      <c r="A807" s="13"/>
      <c r="B807" s="13"/>
      <c r="C807" s="13"/>
      <c r="D807" s="13"/>
      <c r="E807" s="13"/>
      <c r="F807" s="40"/>
      <c r="G807" s="13"/>
    </row>
    <row r="808">
      <c r="A808" s="13"/>
      <c r="B808" s="13"/>
      <c r="C808" s="13"/>
      <c r="D808" s="13"/>
      <c r="E808" s="13"/>
      <c r="F808" s="40"/>
      <c r="G808" s="13"/>
    </row>
    <row r="809">
      <c r="A809" s="13"/>
      <c r="B809" s="13"/>
      <c r="C809" s="13"/>
      <c r="D809" s="13"/>
      <c r="E809" s="13"/>
      <c r="F809" s="40"/>
      <c r="G809" s="13"/>
    </row>
    <row r="810">
      <c r="A810" s="13"/>
      <c r="B810" s="13"/>
      <c r="C810" s="13"/>
      <c r="D810" s="13"/>
      <c r="E810" s="13"/>
      <c r="F810" s="40"/>
      <c r="G810" s="13"/>
    </row>
    <row r="811">
      <c r="A811" s="13"/>
      <c r="B811" s="13"/>
      <c r="C811" s="13"/>
      <c r="D811" s="13"/>
      <c r="E811" s="13"/>
      <c r="F811" s="40"/>
      <c r="G811" s="13"/>
    </row>
    <row r="812">
      <c r="A812" s="13"/>
      <c r="B812" s="13"/>
      <c r="C812" s="13"/>
      <c r="D812" s="13"/>
      <c r="E812" s="13"/>
      <c r="F812" s="40"/>
      <c r="G812" s="13"/>
    </row>
    <row r="813">
      <c r="A813" s="13"/>
      <c r="B813" s="13"/>
      <c r="C813" s="13"/>
      <c r="D813" s="13"/>
      <c r="E813" s="13"/>
      <c r="F813" s="40"/>
      <c r="G813" s="13"/>
    </row>
    <row r="814">
      <c r="A814" s="13"/>
      <c r="B814" s="13"/>
      <c r="C814" s="13"/>
      <c r="D814" s="13"/>
      <c r="E814" s="13"/>
      <c r="F814" s="40"/>
      <c r="G814" s="13"/>
    </row>
    <row r="815">
      <c r="A815" s="13"/>
      <c r="B815" s="13"/>
      <c r="C815" s="13"/>
      <c r="D815" s="13"/>
      <c r="E815" s="13"/>
      <c r="F815" s="40"/>
      <c r="G815" s="13"/>
    </row>
    <row r="816">
      <c r="A816" s="13"/>
      <c r="B816" s="13"/>
      <c r="C816" s="13"/>
      <c r="D816" s="13"/>
      <c r="E816" s="13"/>
      <c r="F816" s="40"/>
      <c r="G816" s="13"/>
    </row>
    <row r="817">
      <c r="A817" s="13"/>
      <c r="B817" s="13"/>
      <c r="C817" s="13"/>
      <c r="D817" s="13"/>
      <c r="E817" s="13"/>
      <c r="F817" s="40"/>
      <c r="G817" s="13"/>
    </row>
    <row r="818">
      <c r="A818" s="13"/>
      <c r="B818" s="13"/>
      <c r="C818" s="13"/>
      <c r="D818" s="13"/>
      <c r="E818" s="13"/>
      <c r="F818" s="40"/>
      <c r="G818" s="13"/>
    </row>
    <row r="819">
      <c r="A819" s="13"/>
      <c r="B819" s="13"/>
      <c r="C819" s="13"/>
      <c r="D819" s="13"/>
      <c r="E819" s="13"/>
      <c r="F819" s="40"/>
      <c r="G819" s="13"/>
    </row>
    <row r="820">
      <c r="A820" s="13"/>
      <c r="B820" s="13"/>
      <c r="C820" s="13"/>
      <c r="D820" s="13"/>
      <c r="E820" s="13"/>
      <c r="F820" s="40"/>
      <c r="G820" s="13"/>
    </row>
    <row r="821">
      <c r="A821" s="13"/>
      <c r="B821" s="13"/>
      <c r="C821" s="13"/>
      <c r="D821" s="13"/>
      <c r="E821" s="13"/>
      <c r="F821" s="40"/>
      <c r="G821" s="13"/>
    </row>
    <row r="822">
      <c r="A822" s="13"/>
      <c r="B822" s="13"/>
      <c r="C822" s="13"/>
      <c r="D822" s="13"/>
      <c r="E822" s="13"/>
      <c r="F822" s="40"/>
      <c r="G822" s="13"/>
    </row>
    <row r="823">
      <c r="A823" s="13"/>
      <c r="B823" s="13"/>
      <c r="C823" s="13"/>
      <c r="D823" s="13"/>
      <c r="E823" s="13"/>
      <c r="F823" s="40"/>
      <c r="G823" s="13"/>
    </row>
    <row r="824">
      <c r="A824" s="13"/>
      <c r="B824" s="13"/>
      <c r="C824" s="13"/>
      <c r="D824" s="13"/>
      <c r="E824" s="13"/>
      <c r="F824" s="40"/>
      <c r="G824" s="13"/>
    </row>
    <row r="825">
      <c r="A825" s="13"/>
      <c r="B825" s="13"/>
      <c r="C825" s="13"/>
      <c r="D825" s="13"/>
      <c r="E825" s="13"/>
      <c r="F825" s="40"/>
      <c r="G825" s="13"/>
    </row>
    <row r="826">
      <c r="A826" s="13"/>
      <c r="B826" s="13"/>
      <c r="C826" s="13"/>
      <c r="D826" s="13"/>
      <c r="E826" s="13"/>
      <c r="F826" s="40"/>
      <c r="G826" s="13"/>
    </row>
    <row r="827">
      <c r="A827" s="13"/>
      <c r="B827" s="13"/>
      <c r="C827" s="13"/>
      <c r="D827" s="13"/>
      <c r="E827" s="13"/>
      <c r="F827" s="40"/>
      <c r="G827" s="13"/>
    </row>
    <row r="828">
      <c r="A828" s="13"/>
      <c r="B828" s="13"/>
      <c r="C828" s="13"/>
      <c r="D828" s="13"/>
      <c r="E828" s="13"/>
      <c r="F828" s="40"/>
      <c r="G828" s="13"/>
    </row>
    <row r="829">
      <c r="A829" s="13"/>
      <c r="B829" s="13"/>
      <c r="C829" s="13"/>
      <c r="D829" s="13"/>
      <c r="E829" s="13"/>
      <c r="F829" s="40"/>
      <c r="G829" s="13"/>
    </row>
    <row r="830">
      <c r="A830" s="13"/>
      <c r="B830" s="13"/>
      <c r="C830" s="13"/>
      <c r="D830" s="13"/>
      <c r="E830" s="13"/>
      <c r="F830" s="40"/>
      <c r="G830" s="13"/>
    </row>
    <row r="831">
      <c r="A831" s="13"/>
      <c r="B831" s="13"/>
      <c r="C831" s="13"/>
      <c r="D831" s="13"/>
      <c r="E831" s="13"/>
      <c r="F831" s="40"/>
      <c r="G831" s="13"/>
    </row>
    <row r="832">
      <c r="A832" s="13"/>
      <c r="B832" s="13"/>
      <c r="C832" s="13"/>
      <c r="D832" s="13"/>
      <c r="E832" s="13"/>
      <c r="F832" s="40"/>
      <c r="G832" s="13"/>
    </row>
    <row r="833">
      <c r="A833" s="13"/>
      <c r="B833" s="13"/>
      <c r="C833" s="13"/>
      <c r="D833" s="13"/>
      <c r="E833" s="13"/>
      <c r="F833" s="40"/>
      <c r="G833" s="13"/>
    </row>
    <row r="834">
      <c r="A834" s="13"/>
      <c r="B834" s="13"/>
      <c r="C834" s="13"/>
      <c r="D834" s="13"/>
      <c r="E834" s="13"/>
      <c r="F834" s="40"/>
      <c r="G834" s="13"/>
    </row>
    <row r="835">
      <c r="A835" s="13"/>
      <c r="B835" s="13"/>
      <c r="C835" s="13"/>
      <c r="D835" s="13"/>
      <c r="E835" s="13"/>
      <c r="F835" s="40"/>
      <c r="G835" s="13"/>
    </row>
    <row r="836">
      <c r="A836" s="13"/>
      <c r="B836" s="13"/>
      <c r="C836" s="13"/>
      <c r="D836" s="13"/>
      <c r="E836" s="13"/>
      <c r="F836" s="40"/>
      <c r="G836" s="13"/>
    </row>
    <row r="837">
      <c r="A837" s="13"/>
      <c r="B837" s="13"/>
      <c r="C837" s="13"/>
      <c r="D837" s="13"/>
      <c r="E837" s="13"/>
      <c r="F837" s="40"/>
      <c r="G837" s="13"/>
    </row>
    <row r="838">
      <c r="A838" s="13"/>
      <c r="B838" s="13"/>
      <c r="C838" s="13"/>
      <c r="D838" s="13"/>
      <c r="E838" s="13"/>
      <c r="F838" s="40"/>
      <c r="G838" s="13"/>
    </row>
    <row r="839">
      <c r="A839" s="13"/>
      <c r="B839" s="13"/>
      <c r="C839" s="13"/>
      <c r="D839" s="13"/>
      <c r="E839" s="13"/>
      <c r="F839" s="40"/>
      <c r="G839" s="13"/>
    </row>
    <row r="840">
      <c r="A840" s="13"/>
      <c r="B840" s="13"/>
      <c r="C840" s="13"/>
      <c r="D840" s="13"/>
      <c r="E840" s="13"/>
      <c r="F840" s="40"/>
      <c r="G840" s="13"/>
    </row>
    <row r="841">
      <c r="A841" s="13"/>
      <c r="B841" s="13"/>
      <c r="C841" s="13"/>
      <c r="D841" s="13"/>
      <c r="E841" s="13"/>
      <c r="F841" s="40"/>
      <c r="G841" s="13"/>
    </row>
    <row r="842">
      <c r="A842" s="13"/>
      <c r="B842" s="13"/>
      <c r="C842" s="13"/>
      <c r="D842" s="13"/>
      <c r="E842" s="13"/>
      <c r="F842" s="40"/>
      <c r="G842" s="13"/>
    </row>
    <row r="843">
      <c r="A843" s="13"/>
      <c r="B843" s="13"/>
      <c r="C843" s="13"/>
      <c r="D843" s="13"/>
      <c r="E843" s="13"/>
      <c r="F843" s="40"/>
      <c r="G843" s="13"/>
    </row>
    <row r="844">
      <c r="A844" s="13"/>
      <c r="B844" s="13"/>
      <c r="C844" s="13"/>
      <c r="D844" s="13"/>
      <c r="E844" s="13"/>
      <c r="F844" s="40"/>
      <c r="G844" s="13"/>
    </row>
    <row r="845">
      <c r="A845" s="13"/>
      <c r="B845" s="13"/>
      <c r="C845" s="13"/>
      <c r="D845" s="13"/>
      <c r="E845" s="13"/>
      <c r="F845" s="40"/>
      <c r="G845" s="13"/>
    </row>
    <row r="846">
      <c r="A846" s="13"/>
      <c r="B846" s="13"/>
      <c r="C846" s="13"/>
      <c r="D846" s="13"/>
      <c r="E846" s="13"/>
      <c r="F846" s="40"/>
      <c r="G846" s="13"/>
    </row>
    <row r="847">
      <c r="A847" s="13"/>
      <c r="B847" s="13"/>
      <c r="C847" s="13"/>
      <c r="D847" s="13"/>
      <c r="E847" s="13"/>
      <c r="F847" s="40"/>
      <c r="G847" s="13"/>
    </row>
    <row r="848">
      <c r="A848" s="13"/>
      <c r="B848" s="13"/>
      <c r="C848" s="13"/>
      <c r="D848" s="13"/>
      <c r="E848" s="13"/>
      <c r="F848" s="40"/>
      <c r="G848" s="13"/>
    </row>
    <row r="849">
      <c r="A849" s="13"/>
      <c r="B849" s="13"/>
      <c r="C849" s="13"/>
      <c r="D849" s="13"/>
      <c r="E849" s="13"/>
      <c r="F849" s="40"/>
      <c r="G849" s="13"/>
    </row>
    <row r="850">
      <c r="A850" s="13"/>
      <c r="B850" s="13"/>
      <c r="C850" s="13"/>
      <c r="D850" s="13"/>
      <c r="E850" s="13"/>
      <c r="F850" s="40"/>
      <c r="G850" s="13"/>
    </row>
    <row r="851">
      <c r="A851" s="13"/>
      <c r="B851" s="13"/>
      <c r="C851" s="13"/>
      <c r="D851" s="13"/>
      <c r="E851" s="13"/>
      <c r="F851" s="40"/>
      <c r="G851" s="13"/>
    </row>
    <row r="852">
      <c r="A852" s="13"/>
      <c r="B852" s="13"/>
      <c r="C852" s="13"/>
      <c r="D852" s="13"/>
      <c r="E852" s="13"/>
      <c r="F852" s="40"/>
      <c r="G852" s="13"/>
    </row>
    <row r="853">
      <c r="A853" s="13"/>
      <c r="B853" s="13"/>
      <c r="C853" s="13"/>
      <c r="D853" s="13"/>
      <c r="E853" s="13"/>
      <c r="F853" s="40"/>
      <c r="G853" s="13"/>
    </row>
    <row r="854">
      <c r="A854" s="13"/>
      <c r="B854" s="13"/>
      <c r="C854" s="13"/>
      <c r="D854" s="13"/>
      <c r="E854" s="13"/>
      <c r="F854" s="40"/>
      <c r="G854" s="13"/>
    </row>
    <row r="855">
      <c r="A855" s="13"/>
      <c r="B855" s="13"/>
      <c r="C855" s="13"/>
      <c r="D855" s="13"/>
      <c r="E855" s="13"/>
      <c r="F855" s="40"/>
      <c r="G855" s="13"/>
    </row>
    <row r="856">
      <c r="A856" s="13"/>
      <c r="B856" s="13"/>
      <c r="C856" s="13"/>
      <c r="D856" s="13"/>
      <c r="E856" s="13"/>
      <c r="F856" s="40"/>
      <c r="G856" s="13"/>
    </row>
    <row r="857">
      <c r="A857" s="13"/>
      <c r="B857" s="13"/>
      <c r="C857" s="13"/>
      <c r="D857" s="13"/>
      <c r="E857" s="13"/>
      <c r="F857" s="40"/>
      <c r="G857" s="13"/>
    </row>
    <row r="858">
      <c r="A858" s="13"/>
      <c r="B858" s="13"/>
      <c r="C858" s="13"/>
      <c r="D858" s="13"/>
      <c r="E858" s="13"/>
      <c r="F858" s="40"/>
      <c r="G858" s="13"/>
    </row>
    <row r="859">
      <c r="A859" s="13"/>
      <c r="B859" s="13"/>
      <c r="C859" s="13"/>
      <c r="D859" s="13"/>
      <c r="E859" s="13"/>
      <c r="F859" s="40"/>
      <c r="G859" s="13"/>
    </row>
    <row r="860">
      <c r="A860" s="13"/>
      <c r="B860" s="13"/>
      <c r="C860" s="13"/>
      <c r="D860" s="13"/>
      <c r="E860" s="13"/>
      <c r="F860" s="40"/>
      <c r="G860" s="13"/>
    </row>
    <row r="861">
      <c r="A861" s="13"/>
      <c r="B861" s="13"/>
      <c r="C861" s="13"/>
      <c r="D861" s="13"/>
      <c r="E861" s="13"/>
      <c r="F861" s="40"/>
      <c r="G861" s="13"/>
    </row>
    <row r="862">
      <c r="A862" s="13"/>
      <c r="B862" s="13"/>
      <c r="C862" s="13"/>
      <c r="D862" s="13"/>
      <c r="E862" s="13"/>
      <c r="F862" s="40"/>
      <c r="G862" s="13"/>
    </row>
    <row r="863">
      <c r="A863" s="13"/>
      <c r="B863" s="13"/>
      <c r="C863" s="13"/>
      <c r="D863" s="13"/>
      <c r="E863" s="13"/>
      <c r="F863" s="40"/>
      <c r="G863" s="13"/>
    </row>
    <row r="864">
      <c r="A864" s="13"/>
      <c r="B864" s="13"/>
      <c r="C864" s="13"/>
      <c r="D864" s="13"/>
      <c r="E864" s="13"/>
      <c r="F864" s="40"/>
      <c r="G864" s="13"/>
    </row>
    <row r="865">
      <c r="A865" s="13"/>
      <c r="B865" s="13"/>
      <c r="C865" s="13"/>
      <c r="D865" s="13"/>
      <c r="E865" s="13"/>
      <c r="F865" s="40"/>
      <c r="G865" s="13"/>
    </row>
    <row r="866">
      <c r="A866" s="13"/>
      <c r="B866" s="13"/>
      <c r="C866" s="13"/>
      <c r="D866" s="13"/>
      <c r="E866" s="13"/>
      <c r="F866" s="40"/>
      <c r="G866" s="13"/>
    </row>
    <row r="867">
      <c r="A867" s="13"/>
      <c r="B867" s="13"/>
      <c r="C867" s="13"/>
      <c r="D867" s="13"/>
      <c r="E867" s="13"/>
      <c r="F867" s="40"/>
      <c r="G867" s="13"/>
    </row>
    <row r="868">
      <c r="A868" s="13"/>
      <c r="B868" s="13"/>
      <c r="C868" s="13"/>
      <c r="D868" s="13"/>
      <c r="E868" s="13"/>
      <c r="F868" s="40"/>
      <c r="G868" s="13"/>
    </row>
    <row r="869">
      <c r="A869" s="13"/>
      <c r="B869" s="13"/>
      <c r="C869" s="13"/>
      <c r="D869" s="13"/>
      <c r="E869" s="13"/>
      <c r="F869" s="40"/>
      <c r="G869" s="13"/>
    </row>
    <row r="870">
      <c r="A870" s="13"/>
      <c r="B870" s="13"/>
      <c r="C870" s="13"/>
      <c r="D870" s="13"/>
      <c r="E870" s="13"/>
      <c r="F870" s="40"/>
      <c r="G870" s="13"/>
    </row>
    <row r="871">
      <c r="A871" s="13"/>
      <c r="B871" s="13"/>
      <c r="C871" s="13"/>
      <c r="D871" s="13"/>
      <c r="E871" s="13"/>
      <c r="F871" s="40"/>
      <c r="G871" s="13"/>
    </row>
    <row r="872">
      <c r="A872" s="13"/>
      <c r="B872" s="13"/>
      <c r="C872" s="13"/>
      <c r="D872" s="13"/>
      <c r="E872" s="13"/>
      <c r="F872" s="40"/>
      <c r="G872" s="13"/>
    </row>
    <row r="873">
      <c r="A873" s="13"/>
      <c r="B873" s="13"/>
      <c r="C873" s="13"/>
      <c r="D873" s="13"/>
      <c r="E873" s="13"/>
      <c r="F873" s="40"/>
      <c r="G873" s="13"/>
    </row>
    <row r="874">
      <c r="A874" s="13"/>
      <c r="B874" s="13"/>
      <c r="C874" s="13"/>
      <c r="D874" s="13"/>
      <c r="E874" s="13"/>
      <c r="F874" s="40"/>
      <c r="G874" s="13"/>
    </row>
    <row r="875">
      <c r="A875" s="13"/>
      <c r="B875" s="13"/>
      <c r="C875" s="13"/>
      <c r="D875" s="13"/>
      <c r="E875" s="13"/>
      <c r="F875" s="40"/>
      <c r="G875" s="13"/>
    </row>
    <row r="876">
      <c r="A876" s="13"/>
      <c r="B876" s="13"/>
      <c r="C876" s="13"/>
      <c r="D876" s="13"/>
      <c r="E876" s="13"/>
      <c r="F876" s="40"/>
      <c r="G876" s="13"/>
    </row>
    <row r="877">
      <c r="A877" s="13"/>
      <c r="B877" s="13"/>
      <c r="C877" s="13"/>
      <c r="D877" s="13"/>
      <c r="E877" s="13"/>
      <c r="F877" s="40"/>
      <c r="G877" s="13"/>
    </row>
    <row r="878">
      <c r="A878" s="13"/>
      <c r="B878" s="13"/>
      <c r="C878" s="13"/>
      <c r="D878" s="13"/>
      <c r="E878" s="13"/>
      <c r="F878" s="40"/>
      <c r="G878" s="13"/>
    </row>
    <row r="879">
      <c r="A879" s="13"/>
      <c r="B879" s="13"/>
      <c r="C879" s="13"/>
      <c r="D879" s="13"/>
      <c r="E879" s="13"/>
      <c r="F879" s="40"/>
      <c r="G879" s="13"/>
    </row>
    <row r="880">
      <c r="A880" s="13"/>
      <c r="B880" s="13"/>
      <c r="C880" s="13"/>
      <c r="D880" s="13"/>
      <c r="E880" s="13"/>
      <c r="F880" s="40"/>
      <c r="G880" s="13"/>
    </row>
    <row r="881">
      <c r="A881" s="13"/>
      <c r="B881" s="13"/>
      <c r="C881" s="13"/>
      <c r="D881" s="13"/>
      <c r="E881" s="13"/>
      <c r="F881" s="40"/>
      <c r="G881" s="13"/>
    </row>
    <row r="882">
      <c r="A882" s="13"/>
      <c r="B882" s="13"/>
      <c r="C882" s="13"/>
      <c r="D882" s="13"/>
      <c r="E882" s="13"/>
      <c r="F882" s="40"/>
      <c r="G882" s="13"/>
    </row>
    <row r="883">
      <c r="A883" s="13"/>
      <c r="B883" s="13"/>
      <c r="C883" s="13"/>
      <c r="D883" s="13"/>
      <c r="E883" s="13"/>
      <c r="F883" s="40"/>
      <c r="G883" s="13"/>
    </row>
    <row r="884">
      <c r="A884" s="13"/>
      <c r="B884" s="13"/>
      <c r="C884" s="13"/>
      <c r="D884" s="13"/>
      <c r="E884" s="13"/>
      <c r="F884" s="40"/>
      <c r="G884" s="13"/>
    </row>
    <row r="885">
      <c r="A885" s="13"/>
      <c r="B885" s="13"/>
      <c r="C885" s="13"/>
      <c r="D885" s="13"/>
      <c r="E885" s="13"/>
      <c r="F885" s="40"/>
      <c r="G885" s="13"/>
    </row>
    <row r="886">
      <c r="A886" s="13"/>
      <c r="B886" s="13"/>
      <c r="C886" s="13"/>
      <c r="D886" s="13"/>
      <c r="E886" s="13"/>
      <c r="F886" s="40"/>
      <c r="G886" s="13"/>
    </row>
    <row r="887">
      <c r="A887" s="13"/>
      <c r="B887" s="13"/>
      <c r="C887" s="13"/>
      <c r="D887" s="13"/>
      <c r="E887" s="13"/>
      <c r="F887" s="40"/>
      <c r="G887" s="13"/>
    </row>
    <row r="888">
      <c r="A888" s="13"/>
      <c r="B888" s="13"/>
      <c r="C888" s="13"/>
      <c r="D888" s="13"/>
      <c r="E888" s="13"/>
      <c r="F888" s="40"/>
      <c r="G888" s="13"/>
    </row>
    <row r="889">
      <c r="A889" s="13"/>
      <c r="B889" s="13"/>
      <c r="C889" s="13"/>
      <c r="D889" s="13"/>
      <c r="E889" s="13"/>
      <c r="F889" s="40"/>
      <c r="G889" s="13"/>
    </row>
    <row r="890">
      <c r="A890" s="13"/>
      <c r="B890" s="13"/>
      <c r="C890" s="13"/>
      <c r="D890" s="13"/>
      <c r="E890" s="13"/>
      <c r="F890" s="40"/>
      <c r="G890" s="13"/>
    </row>
    <row r="891">
      <c r="A891" s="13"/>
      <c r="B891" s="13"/>
      <c r="C891" s="13"/>
      <c r="D891" s="13"/>
      <c r="E891" s="13"/>
      <c r="F891" s="40"/>
      <c r="G891" s="13"/>
    </row>
    <row r="892">
      <c r="A892" s="13"/>
      <c r="B892" s="13"/>
      <c r="C892" s="13"/>
      <c r="D892" s="13"/>
      <c r="E892" s="13"/>
      <c r="F892" s="40"/>
      <c r="G892" s="13"/>
    </row>
    <row r="893">
      <c r="A893" s="13"/>
      <c r="B893" s="13"/>
      <c r="C893" s="13"/>
      <c r="D893" s="13"/>
      <c r="E893" s="13"/>
      <c r="F893" s="40"/>
      <c r="G893" s="13"/>
    </row>
    <row r="894">
      <c r="A894" s="13"/>
      <c r="B894" s="13"/>
      <c r="C894" s="13"/>
      <c r="D894" s="13"/>
      <c r="E894" s="13"/>
      <c r="F894" s="40"/>
      <c r="G894" s="13"/>
    </row>
    <row r="895">
      <c r="A895" s="13"/>
      <c r="B895" s="13"/>
      <c r="C895" s="13"/>
      <c r="D895" s="13"/>
      <c r="E895" s="13"/>
      <c r="F895" s="40"/>
      <c r="G895" s="13"/>
    </row>
    <row r="896">
      <c r="A896" s="13"/>
      <c r="B896" s="13"/>
      <c r="C896" s="13"/>
      <c r="D896" s="13"/>
      <c r="E896" s="13"/>
      <c r="F896" s="40"/>
      <c r="G896" s="13"/>
    </row>
    <row r="897">
      <c r="A897" s="13"/>
      <c r="B897" s="13"/>
      <c r="C897" s="13"/>
      <c r="D897" s="13"/>
      <c r="E897" s="13"/>
      <c r="F897" s="40"/>
      <c r="G897" s="13"/>
    </row>
    <row r="898">
      <c r="A898" s="13"/>
      <c r="B898" s="13"/>
      <c r="C898" s="13"/>
      <c r="D898" s="13"/>
      <c r="E898" s="13"/>
      <c r="F898" s="40"/>
      <c r="G898" s="13"/>
    </row>
    <row r="899">
      <c r="A899" s="13"/>
      <c r="B899" s="13"/>
      <c r="C899" s="13"/>
      <c r="D899" s="13"/>
      <c r="E899" s="13"/>
      <c r="F899" s="40"/>
      <c r="G899" s="13"/>
    </row>
    <row r="900">
      <c r="A900" s="13"/>
      <c r="B900" s="13"/>
      <c r="C900" s="13"/>
      <c r="D900" s="13"/>
      <c r="E900" s="13"/>
      <c r="F900" s="40"/>
      <c r="G900" s="13"/>
    </row>
    <row r="901">
      <c r="A901" s="13"/>
      <c r="B901" s="13"/>
      <c r="C901" s="13"/>
      <c r="D901" s="13"/>
      <c r="E901" s="13"/>
      <c r="F901" s="40"/>
      <c r="G901" s="13"/>
    </row>
    <row r="902">
      <c r="A902" s="13"/>
      <c r="B902" s="13"/>
      <c r="C902" s="13"/>
      <c r="D902" s="13"/>
      <c r="E902" s="13"/>
      <c r="F902" s="40"/>
      <c r="G902" s="13"/>
    </row>
    <row r="903">
      <c r="A903" s="13"/>
      <c r="B903" s="13"/>
      <c r="C903" s="13"/>
      <c r="D903" s="13"/>
      <c r="E903" s="13"/>
      <c r="F903" s="40"/>
      <c r="G903" s="13"/>
    </row>
    <row r="904">
      <c r="A904" s="13"/>
      <c r="B904" s="13"/>
      <c r="C904" s="13"/>
      <c r="D904" s="13"/>
      <c r="E904" s="13"/>
      <c r="F904" s="40"/>
      <c r="G904" s="13"/>
    </row>
    <row r="905">
      <c r="A905" s="13"/>
      <c r="B905" s="13"/>
      <c r="C905" s="13"/>
      <c r="D905" s="13"/>
      <c r="E905" s="13"/>
      <c r="F905" s="40"/>
      <c r="G905" s="13"/>
    </row>
    <row r="906">
      <c r="A906" s="13"/>
      <c r="B906" s="13"/>
      <c r="C906" s="13"/>
      <c r="D906" s="13"/>
      <c r="E906" s="13"/>
      <c r="F906" s="40"/>
      <c r="G906" s="13"/>
    </row>
    <row r="907">
      <c r="A907" s="13"/>
      <c r="B907" s="13"/>
      <c r="C907" s="13"/>
      <c r="D907" s="13"/>
      <c r="E907" s="13"/>
      <c r="F907" s="40"/>
      <c r="G907" s="13"/>
    </row>
    <row r="908">
      <c r="A908" s="13"/>
      <c r="B908" s="13"/>
      <c r="C908" s="13"/>
      <c r="D908" s="13"/>
      <c r="E908" s="13"/>
      <c r="F908" s="40"/>
      <c r="G908" s="13"/>
    </row>
    <row r="909">
      <c r="A909" s="13"/>
      <c r="B909" s="13"/>
      <c r="C909" s="13"/>
      <c r="D909" s="13"/>
      <c r="E909" s="13"/>
      <c r="F909" s="40"/>
      <c r="G909" s="13"/>
    </row>
    <row r="910">
      <c r="A910" s="13"/>
      <c r="B910" s="13"/>
      <c r="C910" s="13"/>
      <c r="D910" s="13"/>
      <c r="E910" s="13"/>
      <c r="F910" s="40"/>
      <c r="G910" s="13"/>
    </row>
    <row r="911">
      <c r="A911" s="13"/>
      <c r="B911" s="13"/>
      <c r="C911" s="13"/>
      <c r="D911" s="13"/>
      <c r="E911" s="13"/>
      <c r="F911" s="40"/>
      <c r="G911" s="13"/>
    </row>
    <row r="912">
      <c r="A912" s="13"/>
      <c r="B912" s="13"/>
      <c r="C912" s="13"/>
      <c r="D912" s="13"/>
      <c r="E912" s="13"/>
      <c r="F912" s="40"/>
      <c r="G912" s="13"/>
    </row>
    <row r="913">
      <c r="A913" s="13"/>
      <c r="B913" s="13"/>
      <c r="C913" s="13"/>
      <c r="D913" s="13"/>
      <c r="E913" s="13"/>
      <c r="F913" s="40"/>
      <c r="G913" s="13"/>
    </row>
    <row r="914">
      <c r="A914" s="13"/>
      <c r="B914" s="13"/>
      <c r="C914" s="13"/>
      <c r="D914" s="13"/>
      <c r="E914" s="13"/>
      <c r="F914" s="40"/>
      <c r="G914" s="13"/>
    </row>
    <row r="915">
      <c r="A915" s="13"/>
      <c r="B915" s="13"/>
      <c r="C915" s="13"/>
      <c r="D915" s="13"/>
      <c r="E915" s="13"/>
      <c r="F915" s="40"/>
      <c r="G915" s="13"/>
    </row>
    <row r="916">
      <c r="A916" s="13"/>
      <c r="B916" s="13"/>
      <c r="C916" s="13"/>
      <c r="D916" s="13"/>
      <c r="E916" s="13"/>
      <c r="F916" s="40"/>
      <c r="G916" s="13"/>
    </row>
    <row r="917">
      <c r="A917" s="13"/>
      <c r="B917" s="13"/>
      <c r="C917" s="13"/>
      <c r="D917" s="13"/>
      <c r="E917" s="13"/>
      <c r="F917" s="40"/>
      <c r="G917" s="13"/>
    </row>
    <row r="918">
      <c r="A918" s="13"/>
      <c r="B918" s="13"/>
      <c r="C918" s="13"/>
      <c r="D918" s="13"/>
      <c r="E918" s="13"/>
      <c r="F918" s="40"/>
      <c r="G918" s="13"/>
    </row>
    <row r="919">
      <c r="A919" s="13"/>
      <c r="B919" s="13"/>
      <c r="C919" s="13"/>
      <c r="D919" s="13"/>
      <c r="E919" s="13"/>
      <c r="F919" s="40"/>
      <c r="G919" s="13"/>
    </row>
    <row r="920">
      <c r="A920" s="13"/>
      <c r="B920" s="13"/>
      <c r="C920" s="13"/>
      <c r="D920" s="13"/>
      <c r="E920" s="13"/>
      <c r="F920" s="40"/>
      <c r="G920" s="13"/>
    </row>
    <row r="921">
      <c r="A921" s="13"/>
      <c r="B921" s="13"/>
      <c r="C921" s="13"/>
      <c r="D921" s="13"/>
      <c r="E921" s="13"/>
      <c r="F921" s="40"/>
      <c r="G921" s="13"/>
    </row>
    <row r="922">
      <c r="A922" s="13"/>
      <c r="B922" s="13"/>
      <c r="C922" s="13"/>
      <c r="D922" s="13"/>
      <c r="E922" s="13"/>
      <c r="F922" s="40"/>
      <c r="G922" s="13"/>
    </row>
    <row r="923">
      <c r="A923" s="13"/>
      <c r="B923" s="13"/>
      <c r="C923" s="13"/>
      <c r="D923" s="13"/>
      <c r="E923" s="13"/>
      <c r="F923" s="40"/>
      <c r="G923" s="13"/>
    </row>
    <row r="924">
      <c r="A924" s="13"/>
      <c r="B924" s="13"/>
      <c r="C924" s="13"/>
      <c r="D924" s="13"/>
      <c r="E924" s="13"/>
      <c r="F924" s="40"/>
      <c r="G924" s="13"/>
    </row>
    <row r="925">
      <c r="A925" s="13"/>
      <c r="B925" s="13"/>
      <c r="C925" s="13"/>
      <c r="D925" s="13"/>
      <c r="E925" s="13"/>
      <c r="F925" s="40"/>
      <c r="G925" s="13"/>
    </row>
    <row r="926">
      <c r="A926" s="13"/>
      <c r="B926" s="13"/>
      <c r="C926" s="13"/>
      <c r="D926" s="13"/>
      <c r="E926" s="13"/>
      <c r="F926" s="40"/>
      <c r="G926" s="13"/>
    </row>
    <row r="927">
      <c r="A927" s="13"/>
      <c r="B927" s="13"/>
      <c r="C927" s="13"/>
      <c r="D927" s="13"/>
      <c r="E927" s="13"/>
      <c r="F927" s="40"/>
      <c r="G927" s="13"/>
    </row>
    <row r="928">
      <c r="A928" s="13"/>
      <c r="B928" s="13"/>
      <c r="C928" s="13"/>
      <c r="D928" s="13"/>
      <c r="E928" s="13"/>
      <c r="F928" s="40"/>
      <c r="G928" s="13"/>
    </row>
    <row r="929">
      <c r="A929" s="13"/>
      <c r="B929" s="13"/>
      <c r="C929" s="13"/>
      <c r="D929" s="13"/>
      <c r="E929" s="13"/>
      <c r="F929" s="40"/>
      <c r="G929" s="13"/>
    </row>
    <row r="930">
      <c r="A930" s="13"/>
      <c r="B930" s="13"/>
      <c r="C930" s="13"/>
      <c r="D930" s="13"/>
      <c r="E930" s="13"/>
      <c r="F930" s="40"/>
      <c r="G930" s="13"/>
    </row>
    <row r="931">
      <c r="A931" s="13"/>
      <c r="B931" s="13"/>
      <c r="C931" s="13"/>
      <c r="D931" s="13"/>
      <c r="E931" s="13"/>
      <c r="F931" s="40"/>
      <c r="G931" s="13"/>
    </row>
    <row r="932">
      <c r="A932" s="13"/>
      <c r="B932" s="13"/>
      <c r="C932" s="13"/>
      <c r="D932" s="13"/>
      <c r="E932" s="13"/>
      <c r="F932" s="40"/>
      <c r="G932" s="13"/>
    </row>
    <row r="933">
      <c r="A933" s="13"/>
      <c r="B933" s="13"/>
      <c r="C933" s="13"/>
      <c r="D933" s="13"/>
      <c r="E933" s="13"/>
      <c r="F933" s="40"/>
      <c r="G933" s="13"/>
    </row>
    <row r="934">
      <c r="A934" s="13"/>
      <c r="B934" s="13"/>
      <c r="C934" s="13"/>
      <c r="D934" s="13"/>
      <c r="E934" s="13"/>
      <c r="F934" s="40"/>
      <c r="G934" s="13"/>
    </row>
    <row r="935">
      <c r="A935" s="13"/>
      <c r="B935" s="13"/>
      <c r="C935" s="13"/>
      <c r="D935" s="13"/>
      <c r="E935" s="13"/>
      <c r="F935" s="40"/>
      <c r="G935" s="13"/>
    </row>
    <row r="936">
      <c r="A936" s="13"/>
      <c r="B936" s="13"/>
      <c r="C936" s="13"/>
      <c r="D936" s="13"/>
      <c r="E936" s="13"/>
      <c r="F936" s="40"/>
      <c r="G936" s="13"/>
    </row>
    <row r="937">
      <c r="A937" s="13"/>
      <c r="B937" s="13"/>
      <c r="C937" s="13"/>
      <c r="D937" s="13"/>
      <c r="E937" s="13"/>
      <c r="F937" s="40"/>
      <c r="G937" s="13"/>
    </row>
    <row r="938">
      <c r="A938" s="13"/>
      <c r="B938" s="13"/>
      <c r="C938" s="13"/>
      <c r="D938" s="13"/>
      <c r="E938" s="13"/>
      <c r="F938" s="40"/>
      <c r="G938" s="13"/>
    </row>
    <row r="939">
      <c r="A939" s="13"/>
      <c r="B939" s="13"/>
      <c r="C939" s="13"/>
      <c r="D939" s="13"/>
      <c r="E939" s="13"/>
      <c r="F939" s="40"/>
      <c r="G939" s="13"/>
    </row>
    <row r="940">
      <c r="A940" s="13"/>
      <c r="B940" s="13"/>
      <c r="C940" s="13"/>
      <c r="D940" s="13"/>
      <c r="E940" s="13"/>
      <c r="F940" s="40"/>
      <c r="G940" s="13"/>
    </row>
    <row r="941">
      <c r="A941" s="13"/>
      <c r="B941" s="13"/>
      <c r="C941" s="13"/>
      <c r="D941" s="13"/>
      <c r="E941" s="13"/>
      <c r="F941" s="40"/>
      <c r="G941" s="13"/>
    </row>
    <row r="942">
      <c r="A942" s="13"/>
      <c r="B942" s="13"/>
      <c r="C942" s="13"/>
      <c r="D942" s="13"/>
      <c r="E942" s="13"/>
      <c r="F942" s="40"/>
      <c r="G942" s="13"/>
    </row>
    <row r="943">
      <c r="A943" s="13"/>
      <c r="B943" s="13"/>
      <c r="C943" s="13"/>
      <c r="D943" s="13"/>
      <c r="E943" s="13"/>
      <c r="F943" s="40"/>
      <c r="G943" s="13"/>
    </row>
    <row r="944">
      <c r="A944" s="13"/>
      <c r="B944" s="13"/>
      <c r="C944" s="13"/>
      <c r="D944" s="13"/>
      <c r="E944" s="13"/>
      <c r="F944" s="40"/>
      <c r="G944" s="13"/>
    </row>
    <row r="945">
      <c r="A945" s="13"/>
      <c r="B945" s="13"/>
      <c r="C945" s="13"/>
      <c r="D945" s="13"/>
      <c r="E945" s="13"/>
      <c r="F945" s="40"/>
      <c r="G945" s="13"/>
    </row>
    <row r="946">
      <c r="A946" s="13"/>
      <c r="B946" s="13"/>
      <c r="C946" s="13"/>
      <c r="D946" s="13"/>
      <c r="E946" s="13"/>
      <c r="F946" s="40"/>
      <c r="G946" s="13"/>
    </row>
    <row r="947">
      <c r="A947" s="13"/>
      <c r="B947" s="13"/>
      <c r="C947" s="13"/>
      <c r="D947" s="13"/>
      <c r="E947" s="13"/>
      <c r="F947" s="40"/>
      <c r="G947" s="13"/>
    </row>
    <row r="948">
      <c r="A948" s="13"/>
      <c r="B948" s="13"/>
      <c r="C948" s="13"/>
      <c r="D948" s="13"/>
      <c r="E948" s="13"/>
      <c r="F948" s="40"/>
      <c r="G948" s="13"/>
    </row>
    <row r="949">
      <c r="A949" s="13"/>
      <c r="B949" s="13"/>
      <c r="C949" s="13"/>
      <c r="D949" s="13"/>
      <c r="E949" s="13"/>
      <c r="F949" s="40"/>
      <c r="G949" s="13"/>
    </row>
    <row r="950">
      <c r="A950" s="13"/>
      <c r="B950" s="13"/>
      <c r="C950" s="13"/>
      <c r="D950" s="13"/>
      <c r="E950" s="13"/>
      <c r="F950" s="40"/>
      <c r="G950" s="13"/>
    </row>
    <row r="951">
      <c r="A951" s="13"/>
      <c r="B951" s="13"/>
      <c r="C951" s="13"/>
      <c r="D951" s="13"/>
      <c r="E951" s="13"/>
      <c r="F951" s="40"/>
      <c r="G951" s="13"/>
    </row>
    <row r="952">
      <c r="A952" s="13"/>
      <c r="B952" s="13"/>
      <c r="C952" s="13"/>
      <c r="D952" s="13"/>
      <c r="E952" s="13"/>
      <c r="F952" s="40"/>
      <c r="G952" s="13"/>
    </row>
    <row r="953">
      <c r="A953" s="13"/>
      <c r="B953" s="13"/>
      <c r="C953" s="13"/>
      <c r="D953" s="13"/>
      <c r="E953" s="13"/>
      <c r="F953" s="40"/>
      <c r="G953" s="13"/>
    </row>
    <row r="954">
      <c r="A954" s="13"/>
      <c r="B954" s="13"/>
      <c r="C954" s="13"/>
      <c r="D954" s="13"/>
      <c r="E954" s="13"/>
      <c r="F954" s="40"/>
      <c r="G954" s="13"/>
    </row>
    <row r="955">
      <c r="A955" s="13"/>
      <c r="B955" s="13"/>
      <c r="C955" s="13"/>
      <c r="D955" s="13"/>
      <c r="E955" s="13"/>
      <c r="F955" s="40"/>
      <c r="G955" s="13"/>
    </row>
    <row r="956">
      <c r="A956" s="13"/>
      <c r="B956" s="13"/>
      <c r="C956" s="13"/>
      <c r="D956" s="13"/>
      <c r="E956" s="13"/>
      <c r="F956" s="40"/>
      <c r="G956" s="13"/>
    </row>
    <row r="957">
      <c r="A957" s="13"/>
      <c r="B957" s="13"/>
      <c r="C957" s="13"/>
      <c r="D957" s="13"/>
      <c r="E957" s="13"/>
      <c r="F957" s="40"/>
      <c r="G957" s="13"/>
    </row>
    <row r="958">
      <c r="A958" s="13"/>
      <c r="B958" s="13"/>
      <c r="C958" s="13"/>
      <c r="D958" s="13"/>
      <c r="E958" s="13"/>
      <c r="F958" s="40"/>
      <c r="G958" s="13"/>
    </row>
    <row r="959">
      <c r="A959" s="13"/>
      <c r="B959" s="13"/>
      <c r="C959" s="13"/>
      <c r="D959" s="13"/>
      <c r="E959" s="13"/>
      <c r="F959" s="40"/>
      <c r="G959" s="13"/>
    </row>
    <row r="960">
      <c r="A960" s="13"/>
      <c r="B960" s="13"/>
      <c r="C960" s="13"/>
      <c r="D960" s="13"/>
      <c r="E960" s="13"/>
      <c r="F960" s="40"/>
      <c r="G960" s="13"/>
    </row>
    <row r="961">
      <c r="A961" s="13"/>
      <c r="B961" s="13"/>
      <c r="C961" s="13"/>
      <c r="D961" s="13"/>
      <c r="E961" s="13"/>
      <c r="F961" s="40"/>
      <c r="G961" s="13"/>
    </row>
    <row r="962">
      <c r="A962" s="13"/>
      <c r="B962" s="13"/>
      <c r="C962" s="13"/>
      <c r="D962" s="13"/>
      <c r="E962" s="13"/>
      <c r="F962" s="40"/>
      <c r="G962" s="13"/>
    </row>
    <row r="963">
      <c r="A963" s="13"/>
      <c r="B963" s="13"/>
      <c r="C963" s="13"/>
      <c r="D963" s="13"/>
      <c r="E963" s="13"/>
      <c r="F963" s="40"/>
      <c r="G963" s="13"/>
    </row>
    <row r="964">
      <c r="A964" s="13"/>
      <c r="B964" s="13"/>
      <c r="C964" s="13"/>
      <c r="D964" s="13"/>
      <c r="E964" s="13"/>
      <c r="F964" s="40"/>
      <c r="G964" s="13"/>
    </row>
    <row r="965">
      <c r="A965" s="13"/>
      <c r="B965" s="13"/>
      <c r="C965" s="13"/>
      <c r="D965" s="13"/>
      <c r="E965" s="13"/>
      <c r="F965" s="40"/>
      <c r="G965" s="13"/>
    </row>
    <row r="966">
      <c r="A966" s="13"/>
      <c r="B966" s="13"/>
      <c r="C966" s="13"/>
      <c r="D966" s="13"/>
      <c r="E966" s="13"/>
      <c r="F966" s="40"/>
      <c r="G966" s="13"/>
    </row>
    <row r="967">
      <c r="A967" s="13"/>
      <c r="B967" s="13"/>
      <c r="C967" s="13"/>
      <c r="D967" s="13"/>
      <c r="E967" s="13"/>
      <c r="F967" s="40"/>
      <c r="G967" s="13"/>
    </row>
    <row r="968">
      <c r="A968" s="13"/>
      <c r="B968" s="13"/>
      <c r="C968" s="13"/>
      <c r="D968" s="13"/>
      <c r="E968" s="13"/>
      <c r="F968" s="40"/>
      <c r="G968" s="13"/>
    </row>
    <row r="969">
      <c r="A969" s="13"/>
      <c r="B969" s="13"/>
      <c r="C969" s="13"/>
      <c r="D969" s="13"/>
      <c r="E969" s="13"/>
      <c r="F969" s="40"/>
      <c r="G969" s="13"/>
    </row>
    <row r="970">
      <c r="A970" s="13"/>
      <c r="B970" s="13"/>
      <c r="C970" s="13"/>
      <c r="D970" s="13"/>
      <c r="E970" s="13"/>
      <c r="F970" s="40"/>
      <c r="G970" s="13"/>
    </row>
    <row r="971">
      <c r="A971" s="13"/>
      <c r="B971" s="13"/>
      <c r="C971" s="13"/>
      <c r="D971" s="13"/>
      <c r="E971" s="13"/>
      <c r="F971" s="40"/>
      <c r="G971" s="13"/>
    </row>
    <row r="972">
      <c r="A972" s="13"/>
      <c r="B972" s="13"/>
      <c r="C972" s="13"/>
      <c r="D972" s="13"/>
      <c r="E972" s="13"/>
      <c r="F972" s="40"/>
      <c r="G972" s="13"/>
    </row>
    <row r="973">
      <c r="A973" s="13"/>
      <c r="B973" s="13"/>
      <c r="C973" s="13"/>
      <c r="D973" s="13"/>
      <c r="E973" s="13"/>
      <c r="F973" s="40"/>
      <c r="G973" s="13"/>
    </row>
    <row r="974">
      <c r="A974" s="13"/>
      <c r="B974" s="13"/>
      <c r="C974" s="13"/>
      <c r="D974" s="13"/>
      <c r="E974" s="13"/>
      <c r="F974" s="40"/>
      <c r="G974" s="13"/>
    </row>
    <row r="975">
      <c r="A975" s="13"/>
      <c r="B975" s="13"/>
      <c r="C975" s="13"/>
      <c r="D975" s="13"/>
      <c r="E975" s="13"/>
      <c r="F975" s="40"/>
      <c r="G975" s="13"/>
    </row>
    <row r="976">
      <c r="A976" s="13"/>
      <c r="B976" s="13"/>
      <c r="C976" s="13"/>
      <c r="D976" s="13"/>
      <c r="E976" s="13"/>
      <c r="F976" s="40"/>
      <c r="G976" s="13"/>
    </row>
    <row r="977">
      <c r="A977" s="13"/>
      <c r="B977" s="13"/>
      <c r="C977" s="13"/>
      <c r="D977" s="13"/>
      <c r="E977" s="13"/>
      <c r="F977" s="40"/>
      <c r="G977" s="13"/>
    </row>
    <row r="978">
      <c r="A978" s="13"/>
      <c r="B978" s="13"/>
      <c r="C978" s="13"/>
      <c r="D978" s="13"/>
      <c r="E978" s="13"/>
      <c r="F978" s="40"/>
      <c r="G978" s="13"/>
    </row>
    <row r="979">
      <c r="A979" s="13"/>
      <c r="B979" s="13"/>
      <c r="C979" s="13"/>
      <c r="D979" s="13"/>
      <c r="E979" s="13"/>
      <c r="F979" s="40"/>
      <c r="G979" s="13"/>
    </row>
    <row r="980">
      <c r="A980" s="13"/>
      <c r="B980" s="13"/>
      <c r="C980" s="13"/>
      <c r="D980" s="13"/>
      <c r="E980" s="13"/>
      <c r="F980" s="40"/>
      <c r="G980" s="13"/>
    </row>
    <row r="981">
      <c r="A981" s="13"/>
      <c r="B981" s="13"/>
      <c r="C981" s="13"/>
      <c r="D981" s="13"/>
      <c r="E981" s="13"/>
      <c r="F981" s="40"/>
      <c r="G981" s="13"/>
    </row>
    <row r="982">
      <c r="A982" s="13"/>
      <c r="B982" s="13"/>
      <c r="C982" s="13"/>
      <c r="D982" s="13"/>
      <c r="E982" s="13"/>
      <c r="F982" s="40"/>
      <c r="G982" s="13"/>
    </row>
    <row r="983">
      <c r="A983" s="13"/>
      <c r="B983" s="13"/>
      <c r="C983" s="13"/>
      <c r="D983" s="13"/>
      <c r="E983" s="13"/>
      <c r="F983" s="40"/>
      <c r="G983" s="13"/>
    </row>
    <row r="984">
      <c r="A984" s="13"/>
      <c r="B984" s="13"/>
      <c r="C984" s="13"/>
      <c r="D984" s="13"/>
      <c r="E984" s="13"/>
      <c r="F984" s="40"/>
      <c r="G984" s="13"/>
    </row>
    <row r="985">
      <c r="A985" s="13"/>
      <c r="B985" s="13"/>
      <c r="C985" s="13"/>
      <c r="D985" s="13"/>
      <c r="E985" s="13"/>
      <c r="F985" s="40"/>
      <c r="G985" s="13"/>
    </row>
    <row r="986">
      <c r="A986" s="13"/>
      <c r="B986" s="13"/>
      <c r="C986" s="13"/>
      <c r="D986" s="13"/>
      <c r="E986" s="13"/>
      <c r="F986" s="40"/>
      <c r="G986" s="13"/>
    </row>
    <row r="987">
      <c r="A987" s="13"/>
      <c r="B987" s="13"/>
      <c r="C987" s="13"/>
      <c r="D987" s="13"/>
      <c r="E987" s="13"/>
      <c r="F987" s="40"/>
      <c r="G987" s="13"/>
    </row>
    <row r="988">
      <c r="A988" s="13"/>
      <c r="B988" s="13"/>
      <c r="C988" s="13"/>
      <c r="D988" s="13"/>
      <c r="E988" s="13"/>
      <c r="F988" s="40"/>
      <c r="G988" s="13"/>
    </row>
    <row r="989">
      <c r="A989" s="13"/>
      <c r="B989" s="13"/>
      <c r="C989" s="13"/>
      <c r="D989" s="13"/>
      <c r="E989" s="13"/>
      <c r="F989" s="40"/>
      <c r="G989" s="13"/>
    </row>
    <row r="990">
      <c r="A990" s="13"/>
      <c r="B990" s="13"/>
      <c r="C990" s="13"/>
      <c r="D990" s="13"/>
      <c r="E990" s="13"/>
      <c r="F990" s="40"/>
      <c r="G990" s="13"/>
    </row>
    <row r="991">
      <c r="A991" s="13"/>
      <c r="B991" s="13"/>
      <c r="C991" s="13"/>
      <c r="D991" s="13"/>
      <c r="E991" s="13"/>
      <c r="F991" s="40"/>
      <c r="G991" s="13"/>
    </row>
    <row r="992">
      <c r="A992" s="13"/>
      <c r="B992" s="13"/>
      <c r="C992" s="13"/>
      <c r="D992" s="13"/>
      <c r="E992" s="13"/>
      <c r="F992" s="40"/>
      <c r="G992" s="13"/>
    </row>
    <row r="993">
      <c r="A993" s="13"/>
      <c r="B993" s="13"/>
      <c r="C993" s="13"/>
      <c r="D993" s="13"/>
      <c r="E993" s="13"/>
      <c r="F993" s="40"/>
      <c r="G993" s="13"/>
    </row>
    <row r="994">
      <c r="A994" s="13"/>
      <c r="B994" s="13"/>
      <c r="C994" s="13"/>
      <c r="D994" s="13"/>
      <c r="E994" s="13"/>
      <c r="F994" s="40"/>
      <c r="G994" s="13"/>
    </row>
    <row r="995">
      <c r="A995" s="13"/>
      <c r="B995" s="13"/>
      <c r="C995" s="13"/>
      <c r="D995" s="13"/>
      <c r="E995" s="13"/>
      <c r="F995" s="40"/>
      <c r="G995" s="13"/>
    </row>
    <row r="996">
      <c r="A996" s="13"/>
      <c r="B996" s="13"/>
      <c r="C996" s="13"/>
      <c r="D996" s="13"/>
      <c r="E996" s="13"/>
      <c r="F996" s="40"/>
      <c r="G996" s="13"/>
    </row>
    <row r="997">
      <c r="A997" s="13"/>
      <c r="B997" s="13"/>
      <c r="C997" s="13"/>
      <c r="D997" s="13"/>
      <c r="E997" s="13"/>
      <c r="F997" s="40"/>
      <c r="G997" s="13"/>
    </row>
    <row r="998">
      <c r="A998" s="13"/>
      <c r="B998" s="13"/>
      <c r="C998" s="13"/>
      <c r="D998" s="13"/>
      <c r="E998" s="13"/>
      <c r="F998" s="40"/>
      <c r="G998" s="13"/>
    </row>
    <row r="999">
      <c r="A999" s="13"/>
      <c r="B999" s="13"/>
      <c r="C999" s="13"/>
      <c r="D999" s="13"/>
      <c r="E999" s="13"/>
      <c r="F999" s="40"/>
      <c r="G999" s="13"/>
    </row>
    <row r="1000">
      <c r="A1000" s="13"/>
      <c r="B1000" s="13"/>
      <c r="C1000" s="13"/>
      <c r="D1000" s="13"/>
      <c r="E1000" s="13"/>
      <c r="F1000" s="40"/>
      <c r="G1000" s="13"/>
    </row>
  </sheetData>
  <hyperlinks>
    <hyperlink r:id="rId1" ref="C137"/>
    <hyperlink r:id="rId2" ref="C138"/>
    <hyperlink r:id="rId3" ref="C139"/>
    <hyperlink r:id="rId4" ref="C140"/>
    <hyperlink r:id="rId5" ref="C202"/>
    <hyperlink r:id="rId6" ref="C203"/>
    <hyperlink r:id="rId7" ref="C204"/>
    <hyperlink r:id="rId8" ref="C205"/>
    <hyperlink r:id="rId9" ref="C206"/>
    <hyperlink r:id="rId10" ref="C207"/>
    <hyperlink r:id="rId11" ref="C208"/>
    <hyperlink r:id="rId12" ref="C209"/>
    <hyperlink r:id="rId13" ref="C210"/>
    <hyperlink r:id="rId14" ref="C211"/>
    <hyperlink r:id="rId15" ref="C212"/>
    <hyperlink r:id="rId16" ref="C213"/>
    <hyperlink r:id="rId17" ref="C214"/>
    <hyperlink r:id="rId18" ref="C215"/>
    <hyperlink r:id="rId19" ref="C216"/>
    <hyperlink r:id="rId20" ref="C217"/>
    <hyperlink r:id="rId21" ref="C218"/>
    <hyperlink r:id="rId22" ref="C219"/>
    <hyperlink r:id="rId23" ref="C220"/>
    <hyperlink r:id="rId24" ref="C221"/>
    <hyperlink r:id="rId25" ref="C222"/>
    <hyperlink r:id="rId26" ref="C223"/>
    <hyperlink r:id="rId27" ref="C224"/>
    <hyperlink r:id="rId28" ref="C225"/>
    <hyperlink r:id="rId29" ref="C226"/>
    <hyperlink r:id="rId30" ref="C227"/>
    <hyperlink r:id="rId31" ref="C228"/>
    <hyperlink r:id="rId32" ref="C229"/>
    <hyperlink r:id="rId33" ref="C239"/>
    <hyperlink r:id="rId34" ref="C240"/>
    <hyperlink r:id="rId35" ref="C241"/>
    <hyperlink r:id="rId36" ref="C242"/>
    <hyperlink r:id="rId37" ref="C243"/>
    <hyperlink r:id="rId38" ref="C244"/>
    <hyperlink r:id="rId39" ref="C245"/>
    <hyperlink r:id="rId40" ref="C246"/>
    <hyperlink r:id="rId41" ref="C247"/>
    <hyperlink r:id="rId42" ref="C248"/>
    <hyperlink r:id="rId43" ref="C262"/>
    <hyperlink r:id="rId44" ref="C263"/>
    <hyperlink r:id="rId45" ref="C264"/>
    <hyperlink r:id="rId46" ref="C265"/>
    <hyperlink r:id="rId47" ref="C266"/>
    <hyperlink r:id="rId48" ref="C267"/>
    <hyperlink r:id="rId49" ref="C268"/>
    <hyperlink r:id="rId50" ref="C269"/>
    <hyperlink r:id="rId51" ref="C270"/>
    <hyperlink r:id="rId52" ref="C271"/>
    <hyperlink r:id="rId53" ref="C272"/>
    <hyperlink r:id="rId54" ref="C273"/>
    <hyperlink r:id="rId55" ref="C274"/>
    <hyperlink r:id="rId56" ref="C275"/>
    <hyperlink r:id="rId57" ref="C276"/>
    <hyperlink r:id="rId58" ref="C277"/>
    <hyperlink r:id="rId59" ref="C278"/>
    <hyperlink r:id="rId60" ref="C279"/>
    <hyperlink r:id="rId61" ref="C280"/>
    <hyperlink r:id="rId62" ref="C281"/>
    <hyperlink r:id="rId63" ref="C282"/>
    <hyperlink r:id="rId64" ref="C283"/>
    <hyperlink r:id="rId65" ref="C284"/>
    <hyperlink r:id="rId66" ref="C285"/>
    <hyperlink r:id="rId67" ref="C286"/>
    <hyperlink r:id="rId68" ref="C287"/>
    <hyperlink r:id="rId69" ref="C288"/>
    <hyperlink r:id="rId70" ref="C289"/>
    <hyperlink r:id="rId71" ref="C290"/>
    <hyperlink r:id="rId72" ref="C291"/>
    <hyperlink r:id="rId73" ref="C292"/>
    <hyperlink r:id="rId74" ref="C293"/>
    <hyperlink r:id="rId75" ref="C294"/>
    <hyperlink r:id="rId76" ref="C295"/>
    <hyperlink r:id="rId77" ref="C296"/>
    <hyperlink r:id="rId78" ref="C297"/>
    <hyperlink r:id="rId79" ref="C298"/>
    <hyperlink r:id="rId80" ref="C299"/>
    <hyperlink r:id="rId81" ref="C300"/>
  </hyperlinks>
  <drawing r:id="rId8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13"/>
    <col customWidth="1" min="4" max="4" width="16.5"/>
  </cols>
  <sheetData>
    <row r="1">
      <c r="A1" s="4" t="s">
        <v>1164</v>
      </c>
      <c r="B1" s="42" t="s">
        <v>1165</v>
      </c>
      <c r="C1" s="4" t="s">
        <v>1166</v>
      </c>
      <c r="D1" s="13"/>
      <c r="E1" s="13"/>
      <c r="F1" s="13"/>
      <c r="G1" s="13"/>
      <c r="H1" s="13"/>
      <c r="I1" s="13"/>
    </row>
    <row r="2">
      <c r="A2" s="18" t="s">
        <v>1167</v>
      </c>
      <c r="B2" s="43">
        <v>1.0</v>
      </c>
      <c r="C2" s="13"/>
      <c r="D2" s="13"/>
      <c r="E2" s="13"/>
      <c r="F2" s="13"/>
      <c r="G2" s="13"/>
      <c r="H2" s="13"/>
      <c r="I2" s="13"/>
    </row>
    <row r="3">
      <c r="A3" s="18" t="s">
        <v>1168</v>
      </c>
      <c r="B3" s="43">
        <v>0.6</v>
      </c>
      <c r="C3" s="13"/>
      <c r="D3" s="13"/>
      <c r="E3" s="13"/>
      <c r="F3" s="13"/>
      <c r="G3" s="13"/>
      <c r="H3" s="13"/>
      <c r="I3" s="13"/>
    </row>
    <row r="4">
      <c r="A4" s="18" t="s">
        <v>1169</v>
      </c>
      <c r="B4" s="43">
        <v>0.4</v>
      </c>
      <c r="C4" s="13"/>
      <c r="D4" s="13"/>
      <c r="E4" s="13"/>
      <c r="F4" s="13"/>
      <c r="G4" s="13"/>
      <c r="H4" s="13"/>
      <c r="I4" s="13"/>
    </row>
    <row r="5">
      <c r="A5" s="18" t="s">
        <v>1170</v>
      </c>
      <c r="B5" s="43">
        <v>0.2</v>
      </c>
      <c r="C5" s="13"/>
      <c r="D5" s="13"/>
      <c r="E5" s="13"/>
      <c r="F5" s="13"/>
      <c r="G5" s="13"/>
      <c r="H5" s="13"/>
      <c r="I5" s="13"/>
    </row>
    <row r="6">
      <c r="A6" s="18" t="s">
        <v>1171</v>
      </c>
      <c r="B6" s="43">
        <v>0.0</v>
      </c>
      <c r="C6" s="13" t="s">
        <v>48</v>
      </c>
      <c r="D6" s="13" t="s">
        <v>338</v>
      </c>
      <c r="E6" s="13" t="s">
        <v>431</v>
      </c>
      <c r="F6" s="13" t="s">
        <v>572</v>
      </c>
      <c r="G6" s="13" t="s">
        <v>588</v>
      </c>
      <c r="H6" s="13" t="s">
        <v>669</v>
      </c>
      <c r="I6" s="13" t="s">
        <v>802</v>
      </c>
    </row>
    <row r="7">
      <c r="A7" s="18" t="s">
        <v>1172</v>
      </c>
      <c r="B7" s="43">
        <v>0.5</v>
      </c>
      <c r="C7" s="13"/>
      <c r="D7" s="13"/>
      <c r="E7" s="13"/>
      <c r="F7" s="13"/>
      <c r="G7" s="13"/>
      <c r="H7" s="13"/>
      <c r="I7" s="13"/>
    </row>
    <row r="8">
      <c r="A8" s="18" t="s">
        <v>1173</v>
      </c>
      <c r="B8" s="43">
        <v>1.5</v>
      </c>
      <c r="C8" s="13"/>
      <c r="D8" s="13"/>
      <c r="E8" s="13"/>
      <c r="F8" s="13"/>
      <c r="G8" s="13"/>
      <c r="H8" s="13"/>
      <c r="I8" s="13"/>
    </row>
    <row r="9">
      <c r="A9" s="18" t="s">
        <v>1174</v>
      </c>
      <c r="B9" s="43">
        <v>0.6</v>
      </c>
      <c r="C9" s="13" t="s">
        <v>588</v>
      </c>
      <c r="D9" s="13" t="s">
        <v>48</v>
      </c>
      <c r="E9" s="13"/>
      <c r="F9" s="13"/>
      <c r="G9" s="13"/>
      <c r="H9" s="13"/>
      <c r="I9" s="13"/>
    </row>
    <row r="10">
      <c r="A10" s="18" t="s">
        <v>1175</v>
      </c>
      <c r="B10" s="43">
        <v>5.0</v>
      </c>
      <c r="C10" s="13"/>
      <c r="D10" s="13"/>
      <c r="E10" s="13"/>
      <c r="F10" s="13"/>
      <c r="G10" s="13"/>
      <c r="H10" s="13"/>
      <c r="I10" s="13"/>
    </row>
    <row r="11">
      <c r="A11" s="18" t="s">
        <v>1176</v>
      </c>
      <c r="B11" s="43">
        <v>1.2</v>
      </c>
      <c r="C11" s="13"/>
      <c r="D11" s="13"/>
      <c r="E11" s="13"/>
      <c r="F11" s="13"/>
      <c r="G11" s="13"/>
      <c r="H11" s="13"/>
      <c r="I11" s="13"/>
    </row>
    <row r="12">
      <c r="A12" s="18" t="s">
        <v>1177</v>
      </c>
      <c r="B12" s="43">
        <v>0.0</v>
      </c>
      <c r="C12" s="13"/>
      <c r="D12" s="13"/>
      <c r="E12" s="13"/>
      <c r="F12" s="13"/>
      <c r="G12" s="13"/>
      <c r="H12" s="13"/>
      <c r="I12" s="13"/>
    </row>
    <row r="13">
      <c r="A13" s="44" t="s">
        <v>1178</v>
      </c>
      <c r="B13" s="9">
        <v>1.5</v>
      </c>
    </row>
    <row r="14">
      <c r="A14" s="44" t="s">
        <v>1179</v>
      </c>
      <c r="B14" s="9">
        <v>1.1</v>
      </c>
    </row>
    <row r="15">
      <c r="A15" s="44" t="s">
        <v>1180</v>
      </c>
      <c r="B15" s="9">
        <v>1.4</v>
      </c>
    </row>
    <row r="16">
      <c r="A16" s="45" t="s">
        <v>1181</v>
      </c>
      <c r="B16" s="9">
        <v>1.5</v>
      </c>
    </row>
    <row r="17">
      <c r="A17" s="21" t="s">
        <v>1182</v>
      </c>
      <c r="B17" s="9">
        <v>1.3</v>
      </c>
    </row>
    <row r="18">
      <c r="A18" s="21" t="s">
        <v>1183</v>
      </c>
      <c r="B18" s="9">
        <v>1.1</v>
      </c>
    </row>
    <row r="19">
      <c r="A19" s="21" t="s">
        <v>1184</v>
      </c>
      <c r="B19" s="9">
        <v>1.2</v>
      </c>
    </row>
    <row r="20">
      <c r="A20" s="9" t="s">
        <v>1185</v>
      </c>
      <c r="B20" s="9">
        <v>1.1</v>
      </c>
    </row>
    <row r="21">
      <c r="A21" s="46" t="s">
        <v>1186</v>
      </c>
      <c r="B21" s="9">
        <v>1.2</v>
      </c>
    </row>
  </sheetData>
  <dataValidations>
    <dataValidation type="list" allowBlank="1" showErrorMessage="1" sqref="C6:I6 C9:D9">
      <formula1>"ANO,BEZPP,KDU-ČSL,KSČM,ODS,OK,Pirati,Přísaha,ProMOST,SD-SN,SEN 21,SLK,SOCDEM,SPD,SproK,STAN,TOP09"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4.75"/>
    <col customWidth="1" min="2" max="2" width="26.0"/>
    <col customWidth="1" min="3" max="3" width="22.88"/>
    <col customWidth="1" min="5" max="5" width="16.0"/>
    <col customWidth="1" min="6" max="6" width="33.63"/>
  </cols>
  <sheetData>
    <row r="1">
      <c r="A1" s="47" t="s">
        <v>1187</v>
      </c>
      <c r="B1" s="47" t="s">
        <v>1188</v>
      </c>
      <c r="C1" s="47" t="s">
        <v>1189</v>
      </c>
      <c r="D1" s="47" t="s">
        <v>1190</v>
      </c>
      <c r="E1" s="47" t="s">
        <v>1191</v>
      </c>
      <c r="F1" s="47" t="s">
        <v>1192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</sheetData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5"/>
    <col customWidth="1" min="2" max="2" width="4.38"/>
    <col customWidth="1" min="3" max="3" width="36.88"/>
    <col customWidth="1" min="4" max="4" width="18.88"/>
    <col customWidth="1" min="5" max="5" width="13.5"/>
    <col customWidth="1" min="6" max="6" width="24.0"/>
    <col customWidth="1" min="7" max="7" width="56.38"/>
  </cols>
  <sheetData>
    <row r="1">
      <c r="A1" s="49" t="s">
        <v>1193</v>
      </c>
      <c r="B1" s="49" t="s">
        <v>1194</v>
      </c>
      <c r="C1" s="49" t="s">
        <v>1195</v>
      </c>
      <c r="D1" s="50" t="s">
        <v>1196</v>
      </c>
      <c r="E1" s="49" t="s">
        <v>1197</v>
      </c>
      <c r="F1" s="49" t="s">
        <v>1198</v>
      </c>
      <c r="G1" s="49" t="s">
        <v>1199</v>
      </c>
      <c r="H1" s="49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>
      <c r="A2" s="52" t="s">
        <v>1200</v>
      </c>
      <c r="B2" s="49" t="s">
        <v>83</v>
      </c>
      <c r="C2" s="53" t="s">
        <v>1201</v>
      </c>
      <c r="D2" s="50" t="s">
        <v>1202</v>
      </c>
      <c r="E2" s="50" t="s">
        <v>1203</v>
      </c>
      <c r="F2" s="52" t="s">
        <v>1204</v>
      </c>
      <c r="G2" s="53" t="s">
        <v>1205</v>
      </c>
      <c r="H2" s="49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>
      <c r="A3" s="51"/>
      <c r="B3" s="49" t="s">
        <v>156</v>
      </c>
      <c r="C3" s="53" t="s">
        <v>1206</v>
      </c>
      <c r="D3" s="54" t="s">
        <v>1207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>
      <c r="A4" s="51"/>
      <c r="B4" s="49"/>
      <c r="C4" s="51"/>
      <c r="D4" s="54" t="s">
        <v>1208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>
      <c r="A5" s="51"/>
      <c r="B5" s="49" t="s">
        <v>156</v>
      </c>
      <c r="C5" s="53" t="s">
        <v>1209</v>
      </c>
      <c r="D5" s="55" t="s">
        <v>1210</v>
      </c>
      <c r="E5" s="56" t="s">
        <v>1211</v>
      </c>
      <c r="F5" s="57" t="s">
        <v>1212</v>
      </c>
      <c r="G5" s="53" t="s">
        <v>1213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>
      <c r="A6" s="51"/>
      <c r="B6" s="51"/>
      <c r="C6" s="51"/>
      <c r="D6" s="55" t="s">
        <v>1214</v>
      </c>
      <c r="E6" s="56" t="s">
        <v>1215</v>
      </c>
      <c r="F6" s="57" t="s">
        <v>1216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>
      <c r="A7" s="51"/>
      <c r="B7" s="49" t="s">
        <v>156</v>
      </c>
      <c r="C7" s="53" t="s">
        <v>1217</v>
      </c>
      <c r="D7" s="54" t="s">
        <v>1218</v>
      </c>
      <c r="E7" s="51"/>
      <c r="F7" s="51"/>
      <c r="G7" s="52" t="s">
        <v>1219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>
      <c r="A8" s="51"/>
      <c r="B8" s="51"/>
      <c r="C8" s="51"/>
      <c r="D8" s="54" t="s">
        <v>1220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>
      <c r="A9" s="51"/>
      <c r="B9" s="51"/>
      <c r="C9" s="51"/>
      <c r="D9" s="54" t="s">
        <v>1221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>
      <c r="A10" s="51"/>
      <c r="B10" s="51"/>
      <c r="C10" s="51"/>
      <c r="D10" s="54" t="s">
        <v>1222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>
      <c r="A11" s="51"/>
      <c r="B11" s="49" t="s">
        <v>156</v>
      </c>
      <c r="C11" s="53" t="s">
        <v>1223</v>
      </c>
      <c r="D11" s="58" t="s">
        <v>1224</v>
      </c>
      <c r="E11" s="58" t="s">
        <v>1225</v>
      </c>
      <c r="F11" s="59" t="s">
        <v>1226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>
      <c r="A12" s="51"/>
      <c r="B12" s="51"/>
      <c r="C12" s="51"/>
      <c r="D12" s="54" t="s">
        <v>1227</v>
      </c>
      <c r="E12" s="54" t="s">
        <v>1228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>
      <c r="A13" s="51"/>
      <c r="B13" s="49" t="s">
        <v>156</v>
      </c>
      <c r="C13" s="53" t="s">
        <v>1229</v>
      </c>
      <c r="D13" s="54" t="s">
        <v>1230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>
      <c r="A14" s="51"/>
      <c r="B14" s="51"/>
      <c r="C14" s="51"/>
      <c r="D14" s="54" t="s">
        <v>1231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>
      <c r="A15" s="51"/>
      <c r="B15" s="49" t="s">
        <v>156</v>
      </c>
      <c r="C15" s="53" t="s">
        <v>1232</v>
      </c>
      <c r="D15" s="54" t="s">
        <v>1233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>
      <c r="A16" s="51"/>
      <c r="B16" s="51"/>
      <c r="C16" s="51"/>
      <c r="D16" s="54" t="s">
        <v>1234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>
      <c r="A17" s="51"/>
      <c r="B17" s="51"/>
      <c r="C17" s="51"/>
      <c r="D17" s="54" t="s">
        <v>1235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</row>
    <row r="18">
      <c r="A18" s="51"/>
      <c r="B18" s="49" t="s">
        <v>78</v>
      </c>
      <c r="C18" s="53" t="s">
        <v>1236</v>
      </c>
      <c r="D18" s="54" t="s">
        <v>1237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>
      <c r="A19" s="51"/>
      <c r="B19" s="51"/>
      <c r="C19" s="51"/>
      <c r="D19" s="54" t="s">
        <v>1238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>
      <c r="A20" s="51"/>
      <c r="B20" s="51"/>
      <c r="C20" s="51"/>
      <c r="D20" s="54" t="s">
        <v>1239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>
      <c r="A21" s="51"/>
      <c r="B21" s="51"/>
      <c r="C21" s="53" t="s">
        <v>1240</v>
      </c>
      <c r="D21" s="54" t="s">
        <v>1241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>
      <c r="A22" s="51"/>
      <c r="B22" s="51"/>
      <c r="C22" s="51"/>
      <c r="D22" s="54" t="s">
        <v>1242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</row>
    <row r="23">
      <c r="A23" s="51"/>
      <c r="B23" s="51"/>
      <c r="C23" s="51"/>
      <c r="D23" s="54" t="s">
        <v>1243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</row>
    <row r="24">
      <c r="A24" s="51"/>
      <c r="B24" s="51"/>
      <c r="C24" s="53" t="s">
        <v>1244</v>
      </c>
      <c r="D24" s="54" t="s">
        <v>1245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</row>
    <row r="25">
      <c r="A25" s="51"/>
      <c r="B25" s="51"/>
      <c r="C25" s="51"/>
      <c r="D25" s="54" t="s">
        <v>1246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</row>
    <row r="26">
      <c r="A26" s="51"/>
      <c r="B26" s="51"/>
      <c r="C26" s="51"/>
      <c r="D26" s="54" t="s">
        <v>1247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</row>
    <row r="27">
      <c r="A27" s="51"/>
      <c r="B27" s="51"/>
      <c r="C27" s="51"/>
      <c r="D27" s="54" t="s">
        <v>1248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</row>
    <row r="28">
      <c r="A28" s="51"/>
      <c r="B28" s="51"/>
      <c r="C28" s="51"/>
      <c r="D28" s="51"/>
      <c r="E28" s="60" t="s">
        <v>1249</v>
      </c>
      <c r="F28" s="53" t="s">
        <v>1250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</row>
    <row r="29">
      <c r="A29" s="51"/>
      <c r="B29" s="51"/>
      <c r="C29" s="53" t="s">
        <v>1251</v>
      </c>
      <c r="D29" s="56" t="s">
        <v>1252</v>
      </c>
      <c r="E29" s="61" t="s">
        <v>1253</v>
      </c>
      <c r="F29" s="53" t="s">
        <v>1254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>
      <c r="A30" s="51"/>
      <c r="B30" s="51"/>
      <c r="C30" s="51"/>
      <c r="D30" s="56" t="s">
        <v>1255</v>
      </c>
      <c r="E30" s="61" t="s">
        <v>1256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</row>
    <row r="3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</row>
    <row r="32">
      <c r="A32" s="51"/>
      <c r="B32" s="51"/>
      <c r="C32" s="53" t="s">
        <v>1257</v>
      </c>
      <c r="D32" s="49" t="s">
        <v>1258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</row>
    <row r="33">
      <c r="A33" s="51"/>
      <c r="B33" s="51"/>
      <c r="C33" s="53" t="s">
        <v>1259</v>
      </c>
      <c r="D33" s="49" t="s">
        <v>1260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  <row r="34">
      <c r="A34" s="51"/>
      <c r="B34" s="51"/>
      <c r="C34" s="53" t="s">
        <v>1261</v>
      </c>
      <c r="D34" s="54" t="s">
        <v>1262</v>
      </c>
      <c r="E34" s="62" t="s">
        <v>809</v>
      </c>
      <c r="F34" s="53" t="s">
        <v>1263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</row>
    <row r="35">
      <c r="A35" s="51"/>
      <c r="B35" s="51"/>
      <c r="C35" s="51"/>
      <c r="D35" s="51"/>
      <c r="E35" s="63" t="s">
        <v>1264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</row>
    <row r="36">
      <c r="A36" s="51"/>
      <c r="B36" s="51"/>
      <c r="C36" s="51"/>
      <c r="D36" s="51"/>
      <c r="E36" s="64" t="s">
        <v>1265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</row>
    <row r="37">
      <c r="A37" s="51"/>
      <c r="B37" s="51"/>
      <c r="C37" s="53" t="s">
        <v>1266</v>
      </c>
      <c r="D37" s="49" t="s">
        <v>1258</v>
      </c>
      <c r="E37" s="51"/>
      <c r="F37" s="56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</row>
    <row r="38">
      <c r="A38" s="51"/>
      <c r="B38" s="51"/>
      <c r="C38" s="53" t="s">
        <v>1267</v>
      </c>
      <c r="D38" s="49" t="s">
        <v>1258</v>
      </c>
      <c r="E38" s="51"/>
      <c r="F38" s="65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</row>
    <row r="39">
      <c r="A39" s="49" t="s">
        <v>1268</v>
      </c>
      <c r="B39" s="49" t="s">
        <v>156</v>
      </c>
      <c r="C39" s="53" t="s">
        <v>1269</v>
      </c>
      <c r="D39" s="51"/>
      <c r="E39" s="51"/>
      <c r="F39" s="56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</row>
    <row r="40">
      <c r="A40" s="51"/>
      <c r="B40" s="49" t="s">
        <v>156</v>
      </c>
      <c r="C40" s="53" t="s">
        <v>1270</v>
      </c>
      <c r="D40" s="51"/>
      <c r="E40" s="51"/>
      <c r="F40" s="65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</row>
    <row r="41">
      <c r="A41" s="51"/>
      <c r="B41" s="49" t="s">
        <v>156</v>
      </c>
      <c r="C41" s="53" t="s">
        <v>1271</v>
      </c>
      <c r="D41" s="51"/>
      <c r="E41" s="51"/>
      <c r="F41" s="56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</row>
    <row r="42">
      <c r="A42" s="51"/>
      <c r="B42" s="51"/>
      <c r="C42" s="51"/>
      <c r="D42" s="51"/>
      <c r="E42" s="51"/>
      <c r="F42" s="65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</row>
    <row r="43">
      <c r="A43" s="51"/>
      <c r="B43" s="51"/>
      <c r="C43" s="51"/>
      <c r="D43" s="51"/>
      <c r="E43" s="51"/>
      <c r="F43" s="56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</row>
    <row r="44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</row>
    <row r="4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</row>
    <row r="46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</row>
    <row r="47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</row>
    <row r="48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</row>
    <row r="49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</row>
    <row r="50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</row>
    <row r="5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</row>
    <row r="5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</row>
    <row r="5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</row>
    <row r="54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</row>
    <row r="5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</row>
    <row r="56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</row>
    <row r="57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</row>
    <row r="59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</row>
    <row r="60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6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</row>
    <row r="6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  <row r="6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</row>
    <row r="70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</row>
    <row r="80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96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</row>
    <row r="97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</row>
    <row r="98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</row>
    <row r="99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</row>
    <row r="100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</row>
    <row r="10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</row>
    <row r="10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</row>
    <row r="10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</row>
    <row r="104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</row>
    <row r="10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</row>
    <row r="107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</row>
    <row r="108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</row>
    <row r="110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</row>
    <row r="11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</row>
    <row r="11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</row>
    <row r="11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</row>
    <row r="114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</row>
    <row r="11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</row>
    <row r="116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</row>
    <row r="117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</row>
    <row r="118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</row>
    <row r="119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</row>
    <row r="120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</row>
    <row r="12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</row>
    <row r="12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</row>
    <row r="12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</row>
    <row r="124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</row>
    <row r="1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</row>
    <row r="126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</row>
    <row r="127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</row>
    <row r="128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</row>
    <row r="129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</row>
    <row r="130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</row>
    <row r="13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</row>
    <row r="13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</row>
    <row r="13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</row>
    <row r="134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</row>
    <row r="13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</row>
    <row r="136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</row>
    <row r="137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</row>
    <row r="138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</row>
    <row r="139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</row>
    <row r="140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</row>
    <row r="14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</row>
    <row r="14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</row>
    <row r="14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</row>
    <row r="144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</row>
    <row r="14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</row>
    <row r="146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</row>
    <row r="147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</row>
    <row r="148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</row>
    <row r="149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</row>
    <row r="150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</row>
    <row r="15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</row>
    <row r="15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</row>
    <row r="15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</row>
    <row r="154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</row>
    <row r="15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</row>
    <row r="156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</row>
    <row r="157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</row>
    <row r="158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</row>
    <row r="159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</row>
    <row r="160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</row>
    <row r="16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</row>
    <row r="16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</row>
    <row r="16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</row>
    <row r="164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</row>
    <row r="16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</row>
    <row r="166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</row>
    <row r="167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</row>
    <row r="168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</row>
    <row r="169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</row>
    <row r="170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</row>
    <row r="17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</row>
    <row r="17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</row>
    <row r="17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</row>
    <row r="174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</row>
    <row r="17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</row>
    <row r="176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</row>
    <row r="177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</row>
    <row r="178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</row>
    <row r="179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</row>
    <row r="180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</row>
    <row r="18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</row>
    <row r="18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</row>
    <row r="18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</row>
    <row r="184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</row>
    <row r="18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</row>
    <row r="186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</row>
    <row r="187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</row>
    <row r="188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</row>
    <row r="189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</row>
    <row r="190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</row>
    <row r="19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</row>
    <row r="19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</row>
    <row r="19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</row>
    <row r="194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</row>
    <row r="19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</row>
    <row r="196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</row>
    <row r="197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</row>
    <row r="198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</row>
    <row r="199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</row>
    <row r="200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</row>
    <row r="20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</row>
    <row r="20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</row>
    <row r="20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</row>
    <row r="204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</row>
    <row r="20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</row>
    <row r="206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</row>
    <row r="207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</row>
    <row r="208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</row>
    <row r="209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</row>
    <row r="210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</row>
    <row r="21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</row>
    <row r="21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</row>
    <row r="21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</row>
    <row r="214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</row>
    <row r="21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</row>
    <row r="216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</row>
    <row r="217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</row>
    <row r="218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</row>
    <row r="219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</row>
    <row r="220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</row>
    <row r="22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</row>
    <row r="22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</row>
    <row r="22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</row>
    <row r="224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</row>
    <row r="2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</row>
    <row r="226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</row>
    <row r="227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</row>
    <row r="228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</row>
    <row r="229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</row>
    <row r="230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</row>
    <row r="23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</row>
    <row r="23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</row>
    <row r="23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</row>
    <row r="234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</row>
    <row r="23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</row>
    <row r="236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</row>
    <row r="237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</row>
    <row r="238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</row>
    <row r="239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</row>
    <row r="240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</row>
    <row r="24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</row>
    <row r="24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</row>
    <row r="24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</row>
    <row r="244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</row>
    <row r="24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</row>
    <row r="246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</row>
    <row r="247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</row>
    <row r="248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</row>
    <row r="249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</row>
    <row r="250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</row>
    <row r="25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</row>
    <row r="25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</row>
    <row r="25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</row>
    <row r="254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</row>
    <row r="25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</row>
    <row r="256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</row>
    <row r="257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</row>
    <row r="258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</row>
    <row r="259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</row>
    <row r="260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</row>
    <row r="26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</row>
    <row r="26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</row>
    <row r="26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</row>
    <row r="264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</row>
    <row r="26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</row>
    <row r="266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</row>
    <row r="267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</row>
    <row r="268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</row>
    <row r="269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</row>
    <row r="270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</row>
    <row r="27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</row>
    <row r="27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</row>
    <row r="27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</row>
    <row r="274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</row>
    <row r="27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</row>
    <row r="276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</row>
    <row r="277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</row>
    <row r="278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</row>
    <row r="279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</row>
    <row r="280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</row>
    <row r="28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</row>
    <row r="28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</row>
    <row r="28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</row>
    <row r="284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</row>
    <row r="28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</row>
    <row r="286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</row>
    <row r="287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</row>
    <row r="288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</row>
    <row r="289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</row>
    <row r="290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</row>
    <row r="29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</row>
    <row r="29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</row>
    <row r="29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</row>
    <row r="294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</row>
    <row r="29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</row>
    <row r="296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</row>
    <row r="297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</row>
    <row r="298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</row>
    <row r="299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</row>
    <row r="300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</row>
    <row r="30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</row>
    <row r="30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</row>
    <row r="30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</row>
    <row r="304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</row>
    <row r="30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</row>
    <row r="306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</row>
    <row r="307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</row>
    <row r="308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</row>
    <row r="309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</row>
    <row r="310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</row>
    <row r="31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</row>
    <row r="31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</row>
    <row r="31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</row>
    <row r="314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</row>
    <row r="31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</row>
    <row r="316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</row>
    <row r="317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</row>
    <row r="318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</row>
    <row r="319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</row>
    <row r="320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</row>
    <row r="32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</row>
    <row r="32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</row>
    <row r="32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</row>
    <row r="324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</row>
    <row r="3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</row>
    <row r="326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</row>
    <row r="327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</row>
    <row r="328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</row>
    <row r="329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</row>
    <row r="330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</row>
    <row r="33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</row>
    <row r="33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</row>
    <row r="33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</row>
    <row r="334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</row>
    <row r="33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</row>
    <row r="336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</row>
    <row r="337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</row>
    <row r="338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</row>
    <row r="339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</row>
    <row r="340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</row>
    <row r="34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</row>
    <row r="34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</row>
    <row r="34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</row>
    <row r="344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</row>
    <row r="34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</row>
    <row r="346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</row>
    <row r="347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</row>
    <row r="348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</row>
    <row r="349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</row>
    <row r="350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</row>
    <row r="35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</row>
    <row r="35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</row>
    <row r="35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</row>
    <row r="354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</row>
    <row r="35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</row>
    <row r="356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</row>
    <row r="357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</row>
    <row r="358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</row>
    <row r="359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</row>
    <row r="360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</row>
    <row r="36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</row>
    <row r="36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</row>
    <row r="36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</row>
    <row r="364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</row>
    <row r="36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</row>
    <row r="366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</row>
    <row r="367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</row>
    <row r="368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</row>
    <row r="369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</row>
    <row r="370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</row>
    <row r="37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</row>
    <row r="37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</row>
    <row r="37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</row>
    <row r="374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</row>
    <row r="37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</row>
    <row r="376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</row>
    <row r="377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</row>
    <row r="378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</row>
    <row r="379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</row>
    <row r="380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</row>
    <row r="38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</row>
    <row r="38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</row>
    <row r="38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</row>
    <row r="384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</row>
    <row r="38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</row>
    <row r="386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</row>
    <row r="387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</row>
    <row r="388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</row>
    <row r="389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</row>
    <row r="390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</row>
    <row r="39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</row>
    <row r="39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</row>
    <row r="39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</row>
    <row r="394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</row>
    <row r="39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</row>
    <row r="396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</row>
    <row r="397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</row>
    <row r="398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</row>
    <row r="399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</row>
    <row r="400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</row>
    <row r="40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</row>
    <row r="40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</row>
    <row r="40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</row>
    <row r="404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</row>
    <row r="40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</row>
    <row r="406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</row>
    <row r="407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</row>
    <row r="408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</row>
    <row r="409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</row>
    <row r="410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</row>
    <row r="41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</row>
    <row r="41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</row>
    <row r="41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</row>
    <row r="414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</row>
    <row r="41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</row>
    <row r="416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</row>
    <row r="417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</row>
    <row r="418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</row>
    <row r="419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</row>
    <row r="420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</row>
    <row r="42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</row>
    <row r="42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</row>
    <row r="42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</row>
    <row r="424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</row>
    <row r="4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</row>
    <row r="426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</row>
    <row r="427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</row>
    <row r="428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</row>
    <row r="429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</row>
    <row r="430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</row>
    <row r="43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</row>
    <row r="43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</row>
    <row r="43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</row>
    <row r="434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</row>
    <row r="43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</row>
    <row r="436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</row>
    <row r="437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</row>
    <row r="438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</row>
    <row r="439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</row>
    <row r="440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</row>
    <row r="44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</row>
    <row r="44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</row>
    <row r="44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</row>
    <row r="444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</row>
    <row r="44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</row>
    <row r="446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</row>
    <row r="447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</row>
    <row r="448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</row>
    <row r="449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</row>
    <row r="450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</row>
    <row r="45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</row>
    <row r="45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</row>
    <row r="45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</row>
    <row r="454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</row>
    <row r="45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</row>
    <row r="456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</row>
    <row r="457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</row>
    <row r="458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</row>
    <row r="459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</row>
    <row r="460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</row>
    <row r="46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</row>
    <row r="46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</row>
    <row r="46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</row>
    <row r="464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</row>
    <row r="46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</row>
    <row r="466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</row>
    <row r="467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</row>
    <row r="468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</row>
    <row r="469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</row>
    <row r="470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</row>
    <row r="47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</row>
    <row r="47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</row>
    <row r="47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</row>
    <row r="474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</row>
    <row r="47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</row>
    <row r="476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</row>
    <row r="477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</row>
    <row r="478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</row>
    <row r="479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</row>
    <row r="480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</row>
    <row r="48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</row>
    <row r="48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</row>
    <row r="48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</row>
    <row r="484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</row>
    <row r="48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</row>
    <row r="486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</row>
    <row r="487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</row>
    <row r="488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</row>
    <row r="489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</row>
    <row r="490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</row>
    <row r="49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</row>
    <row r="49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</row>
    <row r="49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</row>
    <row r="494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</row>
    <row r="49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</row>
    <row r="496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</row>
    <row r="497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</row>
    <row r="498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</row>
    <row r="499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</row>
    <row r="500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</row>
    <row r="50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</row>
    <row r="50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</row>
    <row r="50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</row>
    <row r="504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</row>
    <row r="50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</row>
    <row r="506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</row>
    <row r="507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</row>
    <row r="508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</row>
    <row r="509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</row>
    <row r="510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</row>
    <row r="51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</row>
    <row r="51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</row>
    <row r="51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</row>
    <row r="514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</row>
    <row r="51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</row>
    <row r="516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</row>
    <row r="517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</row>
    <row r="518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</row>
    <row r="519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</row>
    <row r="520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</row>
    <row r="52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</row>
    <row r="52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</row>
    <row r="52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</row>
    <row r="524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</row>
    <row r="5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</row>
    <row r="526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</row>
    <row r="527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</row>
    <row r="528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</row>
    <row r="529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</row>
    <row r="530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</row>
    <row r="53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</row>
    <row r="53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</row>
    <row r="53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</row>
    <row r="534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</row>
    <row r="53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</row>
    <row r="536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</row>
    <row r="537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</row>
    <row r="538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</row>
    <row r="539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</row>
    <row r="540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</row>
    <row r="54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</row>
    <row r="54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</row>
    <row r="54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</row>
    <row r="544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</row>
    <row r="54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</row>
    <row r="546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</row>
    <row r="547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</row>
    <row r="548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</row>
    <row r="549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</row>
    <row r="550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</row>
    <row r="55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</row>
    <row r="55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</row>
    <row r="55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</row>
    <row r="554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</row>
    <row r="55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</row>
    <row r="556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</row>
    <row r="557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</row>
    <row r="558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</row>
    <row r="559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</row>
    <row r="560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</row>
    <row r="56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</row>
    <row r="56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</row>
    <row r="56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</row>
    <row r="564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</row>
    <row r="56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</row>
    <row r="566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</row>
    <row r="567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</row>
    <row r="568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</row>
    <row r="569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</row>
    <row r="570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</row>
    <row r="57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</row>
    <row r="57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</row>
    <row r="57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</row>
    <row r="574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</row>
    <row r="57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</row>
    <row r="576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</row>
    <row r="577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</row>
    <row r="578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</row>
    <row r="579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</row>
    <row r="580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</row>
    <row r="58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</row>
    <row r="58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</row>
    <row r="58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</row>
    <row r="584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</row>
    <row r="58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</row>
    <row r="586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</row>
    <row r="587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</row>
    <row r="588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</row>
    <row r="589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</row>
    <row r="590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</row>
    <row r="59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</row>
    <row r="59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</row>
    <row r="59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</row>
    <row r="594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</row>
    <row r="59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</row>
    <row r="596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</row>
    <row r="597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</row>
    <row r="598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</row>
    <row r="599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</row>
    <row r="600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</row>
    <row r="60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</row>
    <row r="60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</row>
    <row r="60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</row>
    <row r="604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</row>
    <row r="60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</row>
    <row r="606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</row>
    <row r="607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</row>
    <row r="608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</row>
    <row r="609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</row>
    <row r="610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</row>
    <row r="61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</row>
    <row r="61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</row>
    <row r="61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</row>
    <row r="614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</row>
    <row r="61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</row>
    <row r="616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</row>
    <row r="617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</row>
    <row r="618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</row>
    <row r="619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</row>
    <row r="620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</row>
    <row r="62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</row>
    <row r="62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</row>
    <row r="62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</row>
    <row r="624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</row>
    <row r="6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</row>
    <row r="626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</row>
    <row r="627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</row>
    <row r="628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</row>
    <row r="629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</row>
    <row r="630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</row>
    <row r="63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</row>
    <row r="63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</row>
    <row r="63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</row>
    <row r="634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</row>
    <row r="63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</row>
    <row r="636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</row>
    <row r="637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</row>
    <row r="638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</row>
    <row r="639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</row>
    <row r="640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</row>
    <row r="64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</row>
    <row r="64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</row>
    <row r="64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</row>
    <row r="644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</row>
    <row r="64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</row>
    <row r="646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</row>
    <row r="647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</row>
    <row r="648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</row>
    <row r="649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</row>
    <row r="650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</row>
    <row r="65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</row>
    <row r="65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</row>
    <row r="65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</row>
    <row r="654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</row>
    <row r="65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</row>
    <row r="656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</row>
    <row r="657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</row>
    <row r="658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</row>
    <row r="659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</row>
    <row r="660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</row>
    <row r="66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</row>
    <row r="66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</row>
    <row r="66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</row>
    <row r="664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</row>
    <row r="66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</row>
    <row r="666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</row>
    <row r="667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</row>
    <row r="668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</row>
    <row r="669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</row>
    <row r="670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</row>
    <row r="67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</row>
    <row r="67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</row>
    <row r="67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</row>
    <row r="674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</row>
    <row r="67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</row>
    <row r="676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</row>
    <row r="677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</row>
    <row r="678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</row>
    <row r="679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</row>
    <row r="680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</row>
    <row r="68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</row>
    <row r="68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</row>
    <row r="68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</row>
    <row r="684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</row>
    <row r="68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</row>
    <row r="686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</row>
    <row r="687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</row>
    <row r="688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</row>
    <row r="689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</row>
    <row r="690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</row>
    <row r="69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</row>
    <row r="69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</row>
    <row r="69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</row>
    <row r="694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</row>
    <row r="69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</row>
    <row r="696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</row>
    <row r="697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</row>
    <row r="698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</row>
    <row r="699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</row>
    <row r="700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</row>
    <row r="70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</row>
    <row r="70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</row>
    <row r="70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</row>
    <row r="704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</row>
    <row r="70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</row>
    <row r="706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</row>
    <row r="707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</row>
    <row r="708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</row>
    <row r="709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</row>
    <row r="710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</row>
    <row r="71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</row>
    <row r="71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</row>
    <row r="71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</row>
    <row r="714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</row>
    <row r="71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</row>
    <row r="716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</row>
    <row r="717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</row>
    <row r="718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</row>
    <row r="719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</row>
    <row r="720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</row>
    <row r="72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</row>
    <row r="72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</row>
    <row r="72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</row>
    <row r="724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</row>
    <row r="7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</row>
    <row r="726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</row>
    <row r="727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</row>
    <row r="728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</row>
    <row r="729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</row>
    <row r="730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</row>
    <row r="73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</row>
    <row r="73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</row>
    <row r="73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</row>
    <row r="734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</row>
    <row r="73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</row>
    <row r="736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</row>
    <row r="737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</row>
    <row r="738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</row>
    <row r="739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</row>
    <row r="740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</row>
    <row r="74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</row>
    <row r="74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</row>
    <row r="74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</row>
    <row r="744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</row>
    <row r="74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</row>
    <row r="746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</row>
    <row r="747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</row>
    <row r="748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</row>
    <row r="749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</row>
    <row r="750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</row>
    <row r="75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</row>
    <row r="75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</row>
    <row r="753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</row>
    <row r="754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</row>
    <row r="75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</row>
    <row r="756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</row>
    <row r="757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</row>
    <row r="758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</row>
    <row r="759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</row>
    <row r="760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</row>
    <row r="76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</row>
    <row r="76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</row>
    <row r="763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</row>
    <row r="764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</row>
    <row r="76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</row>
    <row r="766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</row>
    <row r="767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</row>
    <row r="768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</row>
    <row r="769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</row>
    <row r="770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</row>
    <row r="77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</row>
    <row r="77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</row>
    <row r="773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</row>
    <row r="774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</row>
    <row r="77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</row>
    <row r="776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</row>
    <row r="777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</row>
    <row r="778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</row>
    <row r="779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</row>
    <row r="780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</row>
    <row r="78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</row>
    <row r="78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</row>
    <row r="783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</row>
    <row r="784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</row>
    <row r="78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</row>
    <row r="786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</row>
    <row r="787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</row>
    <row r="788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</row>
    <row r="789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</row>
    <row r="790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</row>
    <row r="79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</row>
    <row r="79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</row>
    <row r="793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</row>
    <row r="794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</row>
    <row r="79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</row>
    <row r="796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</row>
    <row r="797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</row>
    <row r="798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</row>
    <row r="799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</row>
    <row r="800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</row>
    <row r="80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</row>
    <row r="80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</row>
    <row r="803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</row>
    <row r="804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</row>
    <row r="80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</row>
    <row r="806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</row>
    <row r="807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</row>
    <row r="808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</row>
    <row r="809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</row>
    <row r="810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</row>
    <row r="81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</row>
    <row r="81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</row>
    <row r="813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</row>
    <row r="814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</row>
    <row r="81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</row>
    <row r="816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</row>
    <row r="817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</row>
    <row r="818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</row>
    <row r="819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</row>
    <row r="820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</row>
    <row r="82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</row>
    <row r="82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</row>
    <row r="823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</row>
    <row r="824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</row>
    <row r="8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</row>
    <row r="826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</row>
    <row r="827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</row>
    <row r="828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</row>
    <row r="829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</row>
    <row r="830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</row>
    <row r="83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</row>
    <row r="83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</row>
    <row r="833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</row>
    <row r="834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</row>
    <row r="83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</row>
    <row r="836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</row>
    <row r="837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</row>
    <row r="838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</row>
    <row r="839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</row>
    <row r="840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</row>
    <row r="84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</row>
    <row r="84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</row>
    <row r="843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</row>
    <row r="844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</row>
    <row r="84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</row>
    <row r="846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</row>
    <row r="847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</row>
    <row r="848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</row>
    <row r="849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</row>
    <row r="850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</row>
    <row r="85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</row>
    <row r="85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</row>
    <row r="853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</row>
    <row r="854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</row>
    <row r="85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</row>
    <row r="856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</row>
    <row r="857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</row>
    <row r="858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</row>
    <row r="859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</row>
    <row r="860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</row>
    <row r="86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</row>
    <row r="86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</row>
    <row r="863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</row>
    <row r="864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</row>
    <row r="86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</row>
    <row r="866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</row>
    <row r="867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</row>
    <row r="868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</row>
    <row r="869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</row>
    <row r="870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</row>
    <row r="87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</row>
    <row r="87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</row>
    <row r="873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</row>
    <row r="874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</row>
    <row r="87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</row>
    <row r="876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</row>
    <row r="877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</row>
    <row r="878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</row>
    <row r="879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</row>
    <row r="880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</row>
    <row r="88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</row>
    <row r="88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</row>
    <row r="883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</row>
    <row r="884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</row>
    <row r="88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</row>
    <row r="886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</row>
    <row r="887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</row>
    <row r="888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</row>
    <row r="889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</row>
    <row r="890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</row>
    <row r="89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</row>
    <row r="89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</row>
    <row r="893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</row>
    <row r="894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</row>
    <row r="89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</row>
    <row r="896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</row>
    <row r="897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</row>
    <row r="898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</row>
    <row r="899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</row>
    <row r="900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</row>
    <row r="90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</row>
    <row r="90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</row>
    <row r="903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</row>
    <row r="904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</row>
    <row r="90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</row>
    <row r="906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</row>
    <row r="907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</row>
    <row r="908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</row>
    <row r="909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</row>
    <row r="910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</row>
    <row r="91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</row>
    <row r="91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</row>
    <row r="913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</row>
    <row r="914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</row>
    <row r="91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</row>
    <row r="916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</row>
    <row r="917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</row>
    <row r="918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</row>
    <row r="919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</row>
    <row r="920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</row>
    <row r="92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</row>
    <row r="92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</row>
    <row r="923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</row>
    <row r="924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</row>
    <row r="9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</row>
    <row r="926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</row>
    <row r="927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</row>
    <row r="928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</row>
    <row r="929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</row>
    <row r="930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</row>
    <row r="93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</row>
    <row r="93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</row>
    <row r="933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</row>
    <row r="934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</row>
    <row r="93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</row>
    <row r="936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</row>
    <row r="937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</row>
    <row r="938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</row>
    <row r="939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</row>
    <row r="940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</row>
    <row r="94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</row>
    <row r="94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</row>
    <row r="943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</row>
    <row r="944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</row>
    <row r="94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</row>
    <row r="946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</row>
    <row r="947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</row>
    <row r="948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</row>
    <row r="949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</row>
    <row r="950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</row>
    <row r="95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</row>
    <row r="95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</row>
    <row r="953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</row>
    <row r="954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</row>
    <row r="95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</row>
    <row r="956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</row>
    <row r="957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</row>
    <row r="958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</row>
    <row r="959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</row>
    <row r="960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</row>
    <row r="96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</row>
    <row r="96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</row>
    <row r="963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</row>
    <row r="964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</row>
    <row r="96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</row>
    <row r="966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</row>
    <row r="967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</row>
    <row r="968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</row>
    <row r="969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</row>
    <row r="970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</row>
    <row r="97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</row>
    <row r="972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</row>
    <row r="973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</row>
    <row r="974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</row>
    <row r="97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</row>
    <row r="976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</row>
    <row r="977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</row>
    <row r="978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</row>
    <row r="979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</row>
    <row r="980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</row>
    <row r="98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</row>
    <row r="982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</row>
    <row r="983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</row>
    <row r="984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</row>
    <row r="98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</row>
    <row r="986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</row>
    <row r="987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</row>
    <row r="988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</row>
    <row r="989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</row>
    <row r="990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</row>
    <row r="99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</row>
    <row r="992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</row>
    <row r="993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</row>
    <row r="994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</row>
    <row r="99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</row>
    <row r="996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</row>
    <row r="997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</row>
    <row r="998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</row>
    <row r="999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</row>
    <row r="1000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</row>
    <row r="1001">
      <c r="A1001" s="51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</row>
  </sheetData>
  <hyperlinks>
    <hyperlink r:id="rId1" ref="A2"/>
    <hyperlink r:id="rId2" ref="C2"/>
    <hyperlink r:id="rId3" ref="F2"/>
    <hyperlink r:id="rId4" ref="G2"/>
    <hyperlink r:id="rId5" ref="C3"/>
    <hyperlink r:id="rId6" ref="C5"/>
    <hyperlink r:id="rId7" ref="F5"/>
    <hyperlink r:id="rId8" ref="G5"/>
    <hyperlink r:id="rId9" ref="F6"/>
    <hyperlink r:id="rId10" ref="C7"/>
    <hyperlink r:id="rId11" ref="G7"/>
    <hyperlink r:id="rId12" ref="C11"/>
    <hyperlink r:id="rId13" ref="F11"/>
    <hyperlink r:id="rId14" ref="C13"/>
    <hyperlink r:id="rId15" ref="C15"/>
    <hyperlink r:id="rId16" ref="C18"/>
    <hyperlink r:id="rId17" ref="C21"/>
    <hyperlink r:id="rId18" ref="C24"/>
    <hyperlink r:id="rId19" ref="F28"/>
    <hyperlink r:id="rId20" ref="C29"/>
    <hyperlink r:id="rId21" ref="F29"/>
    <hyperlink r:id="rId22" ref="C32"/>
    <hyperlink r:id="rId23" ref="C33"/>
    <hyperlink r:id="rId24" ref="C34"/>
    <hyperlink r:id="rId25" location="kontakt" ref="F34"/>
    <hyperlink r:id="rId26" ref="C37"/>
    <hyperlink r:id="rId27" ref="C38"/>
    <hyperlink r:id="rId28" ref="C39"/>
    <hyperlink r:id="rId29" ref="C40"/>
    <hyperlink r:id="rId30" ref="C41"/>
  </hyperlinks>
  <drawing r:id="rId3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63"/>
    <col customWidth="1" min="6" max="6" width="13.75"/>
  </cols>
  <sheetData>
    <row r="1">
      <c r="A1" s="5" t="s">
        <v>1272</v>
      </c>
      <c r="B1" s="9">
        <v>2019.0</v>
      </c>
      <c r="C1" s="9">
        <v>2020.0</v>
      </c>
      <c r="D1" s="9">
        <v>2021.0</v>
      </c>
      <c r="E1" s="9">
        <v>2022.0</v>
      </c>
      <c r="F1" s="9">
        <v>2023.0</v>
      </c>
    </row>
    <row r="2">
      <c r="A2" s="5" t="s">
        <v>1273</v>
      </c>
      <c r="B2" s="9">
        <v>2973.0</v>
      </c>
      <c r="C2" s="9">
        <v>2323.0</v>
      </c>
      <c r="D2" s="9">
        <v>4298.0</v>
      </c>
      <c r="E2" s="9">
        <v>3949.0</v>
      </c>
      <c r="F2" s="9">
        <v>4426.0</v>
      </c>
    </row>
    <row r="3">
      <c r="A3" s="5" t="s">
        <v>1274</v>
      </c>
      <c r="B3" s="9">
        <v>574.0</v>
      </c>
      <c r="C3" s="9">
        <v>511.0</v>
      </c>
      <c r="D3" s="9">
        <v>917.0</v>
      </c>
      <c r="E3" s="9">
        <v>798.0</v>
      </c>
      <c r="F3" s="9">
        <v>1257.0</v>
      </c>
    </row>
    <row r="4">
      <c r="A4" s="5" t="s">
        <v>1275</v>
      </c>
      <c r="B4" s="9">
        <v>2.0</v>
      </c>
      <c r="C4" s="9">
        <v>3.0</v>
      </c>
      <c r="D4" s="9">
        <v>1.0</v>
      </c>
      <c r="E4" s="9">
        <v>1.0</v>
      </c>
      <c r="F4" s="9">
        <v>3.0</v>
      </c>
    </row>
    <row r="5">
      <c r="A5" s="5" t="s">
        <v>1276</v>
      </c>
      <c r="B5" s="9">
        <v>6.0</v>
      </c>
      <c r="C5" s="9">
        <v>11.0</v>
      </c>
      <c r="D5" s="9">
        <v>14.0</v>
      </c>
      <c r="E5" s="9">
        <v>5.0</v>
      </c>
      <c r="F5" s="9">
        <v>10.0</v>
      </c>
    </row>
    <row r="6">
      <c r="A6" s="5" t="s">
        <v>1277</v>
      </c>
      <c r="B6" s="66">
        <f t="shared" ref="B6:F6" si="1">B3/B2</f>
        <v>0.1930709721</v>
      </c>
      <c r="C6" s="66">
        <f t="shared" si="1"/>
        <v>0.2199741713</v>
      </c>
      <c r="D6" s="66">
        <f t="shared" si="1"/>
        <v>0.2133550489</v>
      </c>
      <c r="E6" s="66">
        <f t="shared" si="1"/>
        <v>0.2020764751</v>
      </c>
      <c r="F6" s="66">
        <f t="shared" si="1"/>
        <v>0.284003615</v>
      </c>
    </row>
    <row r="7">
      <c r="A7" s="5" t="s">
        <v>1278</v>
      </c>
      <c r="B7" s="67">
        <f t="shared" ref="B7:F7" si="2">B5*B6</f>
        <v>1.158425832</v>
      </c>
      <c r="C7" s="67">
        <f t="shared" si="2"/>
        <v>2.419715885</v>
      </c>
      <c r="D7" s="67">
        <f t="shared" si="2"/>
        <v>2.986970684</v>
      </c>
      <c r="E7" s="67">
        <f t="shared" si="2"/>
        <v>1.010382375</v>
      </c>
      <c r="F7" s="67">
        <f t="shared" si="2"/>
        <v>2.84003615</v>
      </c>
    </row>
    <row r="8">
      <c r="A8" s="5" t="s">
        <v>1279</v>
      </c>
      <c r="B8" s="67">
        <f t="shared" ref="B8:F8" si="3">B4+B7</f>
        <v>3.158425832</v>
      </c>
      <c r="C8" s="67">
        <f t="shared" si="3"/>
        <v>5.419715885</v>
      </c>
      <c r="D8" s="67">
        <f t="shared" si="3"/>
        <v>3.986970684</v>
      </c>
      <c r="E8" s="67">
        <f t="shared" si="3"/>
        <v>2.010382375</v>
      </c>
      <c r="F8" s="67">
        <f t="shared" si="3"/>
        <v>5.84003615</v>
      </c>
    </row>
    <row r="9">
      <c r="A9" s="5" t="s">
        <v>1280</v>
      </c>
      <c r="B9" s="66">
        <f t="shared" ref="B9:F9" si="4">B8/B3</f>
        <v>0.005502484029</v>
      </c>
      <c r="C9" s="66">
        <f t="shared" si="4"/>
        <v>0.01060609762</v>
      </c>
      <c r="D9" s="66">
        <f t="shared" si="4"/>
        <v>0.004347841531</v>
      </c>
      <c r="E9" s="66">
        <f t="shared" si="4"/>
        <v>0.00251927616</v>
      </c>
      <c r="F9" s="66">
        <f t="shared" si="4"/>
        <v>0.004646011257</v>
      </c>
    </row>
    <row r="10">
      <c r="A10" s="5" t="s">
        <v>1281</v>
      </c>
      <c r="B10" s="66">
        <f t="shared" ref="B10:F10" si="5">1-B9</f>
        <v>0.994497516</v>
      </c>
      <c r="C10" s="66">
        <f t="shared" si="5"/>
        <v>0.9893939024</v>
      </c>
      <c r="D10" s="66">
        <f t="shared" si="5"/>
        <v>0.9956521585</v>
      </c>
      <c r="E10" s="66">
        <f t="shared" si="5"/>
        <v>0.9974807238</v>
      </c>
      <c r="F10" s="66">
        <f t="shared" si="5"/>
        <v>0.9953539887</v>
      </c>
    </row>
    <row r="12">
      <c r="A12" s="68">
        <f>AVERAGE(B10:F10)</f>
        <v>0.9944756579</v>
      </c>
      <c r="B12" s="9" t="s">
        <v>1282</v>
      </c>
      <c r="F12" s="9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">
        <f>COUNTIF('Отчеты'!G:G,"Контакт без ответа")</f>
        <v>31</v>
      </c>
    </row>
    <row r="2">
      <c r="A2" s="10">
        <f>COUNTIF('Отчеты'!G:G,"Ответ без позиции")</f>
        <v>1</v>
      </c>
      <c r="C2" s="10">
        <f>SUM(A1:A3)</f>
        <v>33</v>
      </c>
    </row>
    <row r="3">
      <c r="A3" s="10">
        <f>COUNTIFS('Отчеты'!G:G,"За поправку")</f>
        <v>1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  <col customWidth="1" min="2" max="2" width="13.25"/>
    <col customWidth="1" min="3" max="3" width="25.13"/>
    <col customWidth="1" min="4" max="4" width="39.75"/>
    <col customWidth="1" min="5" max="5" width="47.38"/>
    <col customWidth="1" min="6" max="6" width="43.5"/>
    <col customWidth="1" min="7" max="7" width="34.25"/>
    <col customWidth="1" min="8" max="8" width="36.75"/>
    <col customWidth="1" min="9" max="10" width="38.75"/>
    <col customWidth="1" min="11" max="11" width="31.0"/>
  </cols>
  <sheetData>
    <row r="1">
      <c r="A1" s="18"/>
      <c r="B1" s="69"/>
      <c r="C1" s="70"/>
      <c r="D1" s="9" t="s">
        <v>1283</v>
      </c>
      <c r="E1" s="9" t="s">
        <v>1284</v>
      </c>
    </row>
    <row r="2">
      <c r="A2" s="18" t="s">
        <v>859</v>
      </c>
      <c r="B2" s="28" t="s">
        <v>431</v>
      </c>
      <c r="C2" s="29" t="s">
        <v>1285</v>
      </c>
      <c r="E2" s="71" t="s">
        <v>1286</v>
      </c>
      <c r="F2" s="71" t="s">
        <v>1287</v>
      </c>
      <c r="G2" s="71" t="s">
        <v>1288</v>
      </c>
      <c r="H2" s="71" t="s">
        <v>1289</v>
      </c>
      <c r="I2" s="71" t="s">
        <v>1290</v>
      </c>
      <c r="J2" s="71" t="s">
        <v>1291</v>
      </c>
      <c r="K2" s="9"/>
    </row>
    <row r="3">
      <c r="A3" s="18" t="s">
        <v>859</v>
      </c>
      <c r="B3" s="28" t="s">
        <v>863</v>
      </c>
      <c r="C3" s="29" t="s">
        <v>1292</v>
      </c>
      <c r="E3" s="71" t="s">
        <v>1293</v>
      </c>
      <c r="F3" s="9"/>
      <c r="G3" s="9"/>
      <c r="H3" s="9"/>
      <c r="I3" s="9"/>
      <c r="J3" s="9"/>
      <c r="K3" s="9"/>
    </row>
    <row r="4">
      <c r="A4" s="18" t="s">
        <v>859</v>
      </c>
      <c r="B4" s="28" t="s">
        <v>669</v>
      </c>
      <c r="C4" s="29" t="s">
        <v>1294</v>
      </c>
      <c r="D4" s="71" t="s">
        <v>1295</v>
      </c>
      <c r="F4" s="9"/>
      <c r="G4" s="9"/>
      <c r="H4" s="9"/>
      <c r="I4" s="9"/>
      <c r="J4" s="9"/>
      <c r="K4" s="9"/>
    </row>
    <row r="5">
      <c r="A5" s="18" t="s">
        <v>859</v>
      </c>
      <c r="B5" s="28" t="s">
        <v>338</v>
      </c>
      <c r="C5" s="29" t="s">
        <v>1296</v>
      </c>
      <c r="E5" s="71" t="s">
        <v>1297</v>
      </c>
      <c r="F5" s="71" t="s">
        <v>1298</v>
      </c>
      <c r="G5" s="71" t="s">
        <v>1299</v>
      </c>
      <c r="H5" s="71" t="s">
        <v>1300</v>
      </c>
      <c r="I5" s="71" t="s">
        <v>1301</v>
      </c>
      <c r="J5" s="9"/>
      <c r="K5" s="9"/>
    </row>
    <row r="6">
      <c r="A6" s="18" t="s">
        <v>859</v>
      </c>
      <c r="B6" s="13" t="s">
        <v>48</v>
      </c>
      <c r="C6" s="29" t="s">
        <v>1302</v>
      </c>
      <c r="E6" s="71" t="s">
        <v>1297</v>
      </c>
      <c r="F6" s="71" t="s">
        <v>1303</v>
      </c>
      <c r="G6" s="71" t="s">
        <v>1304</v>
      </c>
      <c r="H6" s="71" t="s">
        <v>1305</v>
      </c>
      <c r="I6" s="9"/>
      <c r="J6" s="9"/>
      <c r="K6" s="9"/>
    </row>
    <row r="7">
      <c r="A7" s="18" t="s">
        <v>859</v>
      </c>
      <c r="B7" s="30" t="s">
        <v>872</v>
      </c>
      <c r="C7" s="29" t="s">
        <v>1306</v>
      </c>
      <c r="E7" s="71" t="s">
        <v>1307</v>
      </c>
      <c r="F7" s="71" t="s">
        <v>1308</v>
      </c>
      <c r="G7" s="71" t="s">
        <v>1297</v>
      </c>
      <c r="H7" s="71" t="s">
        <v>1309</v>
      </c>
      <c r="I7" s="71" t="s">
        <v>1310</v>
      </c>
      <c r="J7" s="9"/>
      <c r="K7" s="9"/>
    </row>
    <row r="8">
      <c r="A8" s="18" t="s">
        <v>859</v>
      </c>
      <c r="B8" s="13" t="s">
        <v>802</v>
      </c>
      <c r="C8" s="29" t="s">
        <v>1311</v>
      </c>
      <c r="D8" s="57" t="s">
        <v>1312</v>
      </c>
      <c r="E8" s="44"/>
      <c r="F8" s="9"/>
      <c r="G8" s="9"/>
      <c r="H8" s="9"/>
      <c r="I8" s="9"/>
      <c r="J8" s="9"/>
      <c r="K8" s="9"/>
    </row>
    <row r="9">
      <c r="A9" s="18" t="s">
        <v>859</v>
      </c>
      <c r="B9" s="30" t="s">
        <v>431</v>
      </c>
      <c r="C9" s="29" t="s">
        <v>1313</v>
      </c>
      <c r="E9" s="71" t="s">
        <v>1297</v>
      </c>
      <c r="F9" s="71" t="s">
        <v>1314</v>
      </c>
      <c r="G9" s="9"/>
      <c r="H9" s="9"/>
      <c r="I9" s="9"/>
      <c r="J9" s="9"/>
      <c r="K9" s="9"/>
    </row>
    <row r="10">
      <c r="A10" s="18" t="s">
        <v>859</v>
      </c>
      <c r="B10" s="30" t="s">
        <v>338</v>
      </c>
      <c r="C10" s="29" t="s">
        <v>1315</v>
      </c>
      <c r="E10" s="71" t="s">
        <v>1316</v>
      </c>
      <c r="F10" s="71" t="s">
        <v>1317</v>
      </c>
      <c r="G10" s="71" t="s">
        <v>1297</v>
      </c>
      <c r="H10" s="71" t="s">
        <v>1318</v>
      </c>
      <c r="I10" s="9"/>
      <c r="J10" s="9"/>
      <c r="K10" s="9"/>
    </row>
    <row r="11">
      <c r="A11" s="18" t="s">
        <v>859</v>
      </c>
      <c r="B11" s="30" t="s">
        <v>863</v>
      </c>
      <c r="C11" s="29" t="s">
        <v>1319</v>
      </c>
      <c r="E11" s="71" t="s">
        <v>1320</v>
      </c>
      <c r="F11" s="71" t="s">
        <v>1321</v>
      </c>
      <c r="G11" s="71" t="s">
        <v>1322</v>
      </c>
      <c r="H11" s="71" t="s">
        <v>1323</v>
      </c>
      <c r="I11" s="71" t="s">
        <v>1324</v>
      </c>
      <c r="J11" s="71" t="s">
        <v>1325</v>
      </c>
      <c r="K11" s="71" t="s">
        <v>1326</v>
      </c>
    </row>
    <row r="12">
      <c r="A12" s="18" t="s">
        <v>859</v>
      </c>
      <c r="B12" s="30" t="s">
        <v>863</v>
      </c>
      <c r="C12" s="29" t="s">
        <v>1327</v>
      </c>
      <c r="E12" s="71" t="s">
        <v>1297</v>
      </c>
      <c r="F12" s="71" t="s">
        <v>1328</v>
      </c>
      <c r="G12" s="71" t="s">
        <v>1329</v>
      </c>
      <c r="H12" s="71" t="s">
        <v>1330</v>
      </c>
      <c r="I12" s="9"/>
      <c r="J12" s="9"/>
      <c r="K12" s="9"/>
    </row>
    <row r="13">
      <c r="A13" s="18" t="s">
        <v>859</v>
      </c>
      <c r="B13" s="30" t="s">
        <v>48</v>
      </c>
      <c r="C13" s="29" t="s">
        <v>1331</v>
      </c>
      <c r="E13" s="44"/>
      <c r="F13" s="9"/>
      <c r="G13" s="9"/>
      <c r="H13" s="9"/>
      <c r="I13" s="9"/>
      <c r="J13" s="9"/>
      <c r="K13" s="9"/>
    </row>
    <row r="14">
      <c r="A14" s="18" t="s">
        <v>859</v>
      </c>
      <c r="B14" s="30" t="s">
        <v>887</v>
      </c>
      <c r="C14" s="29" t="s">
        <v>1332</v>
      </c>
      <c r="E14" s="44"/>
      <c r="F14" s="9"/>
      <c r="G14" s="9"/>
      <c r="H14" s="9"/>
      <c r="I14" s="9"/>
      <c r="J14" s="9"/>
      <c r="K14" s="9"/>
    </row>
    <row r="15">
      <c r="A15" s="18" t="s">
        <v>859</v>
      </c>
      <c r="B15" s="30" t="s">
        <v>863</v>
      </c>
      <c r="C15" s="29" t="s">
        <v>1333</v>
      </c>
      <c r="E15" s="71" t="s">
        <v>1334</v>
      </c>
      <c r="F15" s="71" t="s">
        <v>1335</v>
      </c>
      <c r="G15" s="71" t="s">
        <v>1336</v>
      </c>
      <c r="H15" s="71" t="s">
        <v>1337</v>
      </c>
      <c r="I15" s="9"/>
      <c r="J15" s="9"/>
      <c r="K15" s="9"/>
    </row>
    <row r="16">
      <c r="A16" s="18" t="s">
        <v>859</v>
      </c>
      <c r="B16" s="30" t="s">
        <v>863</v>
      </c>
      <c r="C16" s="29" t="s">
        <v>1338</v>
      </c>
      <c r="D16" s="71" t="s">
        <v>1339</v>
      </c>
      <c r="F16" s="9"/>
      <c r="G16" s="9"/>
      <c r="H16" s="9"/>
      <c r="I16" s="9"/>
      <c r="J16" s="9"/>
      <c r="K16" s="9"/>
    </row>
    <row r="17">
      <c r="A17" s="18" t="s">
        <v>859</v>
      </c>
      <c r="B17" s="30" t="s">
        <v>431</v>
      </c>
      <c r="C17" s="29" t="s">
        <v>1340</v>
      </c>
      <c r="D17" s="71" t="s">
        <v>1341</v>
      </c>
      <c r="F17" s="9"/>
      <c r="G17" s="9"/>
      <c r="H17" s="9"/>
      <c r="I17" s="9"/>
      <c r="J17" s="9"/>
      <c r="K17" s="9"/>
    </row>
    <row r="18">
      <c r="A18" s="18" t="s">
        <v>859</v>
      </c>
      <c r="B18" s="13" t="s">
        <v>802</v>
      </c>
      <c r="C18" s="29" t="s">
        <v>1342</v>
      </c>
      <c r="E18" s="71" t="s">
        <v>1343</v>
      </c>
      <c r="F18" s="9"/>
      <c r="G18" s="9"/>
      <c r="H18" s="9"/>
      <c r="I18" s="9"/>
      <c r="J18" s="9"/>
      <c r="K18" s="9"/>
    </row>
    <row r="19">
      <c r="A19" s="18" t="s">
        <v>859</v>
      </c>
      <c r="B19" s="13" t="s">
        <v>48</v>
      </c>
      <c r="C19" s="29" t="s">
        <v>1344</v>
      </c>
      <c r="E19" s="71" t="s">
        <v>1345</v>
      </c>
      <c r="F19" s="71" t="s">
        <v>1346</v>
      </c>
      <c r="G19" s="71" t="s">
        <v>1347</v>
      </c>
      <c r="H19" s="71" t="s">
        <v>1348</v>
      </c>
      <c r="I19" s="71" t="s">
        <v>1349</v>
      </c>
      <c r="J19" s="9"/>
      <c r="K19" s="9"/>
    </row>
    <row r="20">
      <c r="A20" s="18" t="s">
        <v>859</v>
      </c>
      <c r="B20" s="28" t="s">
        <v>863</v>
      </c>
      <c r="C20" s="29" t="s">
        <v>1350</v>
      </c>
      <c r="E20" s="71" t="s">
        <v>1351</v>
      </c>
      <c r="F20" s="9"/>
      <c r="G20" s="9"/>
      <c r="H20" s="9"/>
      <c r="I20" s="9"/>
      <c r="J20" s="9"/>
      <c r="K20" s="9"/>
    </row>
    <row r="21">
      <c r="A21" s="18" t="s">
        <v>859</v>
      </c>
      <c r="B21" s="30" t="s">
        <v>863</v>
      </c>
      <c r="C21" s="29" t="s">
        <v>1352</v>
      </c>
    </row>
    <row r="22">
      <c r="A22" s="18" t="s">
        <v>859</v>
      </c>
      <c r="B22" s="30" t="s">
        <v>863</v>
      </c>
      <c r="C22" s="29" t="s">
        <v>1353</v>
      </c>
      <c r="E22" s="71" t="s">
        <v>1354</v>
      </c>
      <c r="F22" s="9"/>
      <c r="G22" s="9"/>
      <c r="H22" s="9"/>
      <c r="I22" s="9"/>
      <c r="J22" s="9"/>
      <c r="K22" s="9"/>
    </row>
    <row r="23">
      <c r="A23" s="18" t="s">
        <v>859</v>
      </c>
      <c r="B23" s="30" t="s">
        <v>863</v>
      </c>
      <c r="C23" s="29" t="s">
        <v>1355</v>
      </c>
      <c r="E23" s="71" t="s">
        <v>1297</v>
      </c>
      <c r="F23" s="71" t="s">
        <v>1356</v>
      </c>
      <c r="G23" s="71" t="s">
        <v>1357</v>
      </c>
      <c r="H23" s="71" t="s">
        <v>1358</v>
      </c>
      <c r="I23" s="9"/>
      <c r="J23" s="9"/>
      <c r="K23" s="9"/>
    </row>
    <row r="24">
      <c r="A24" s="18" t="s">
        <v>859</v>
      </c>
      <c r="B24" s="30" t="s">
        <v>431</v>
      </c>
      <c r="C24" s="29" t="s">
        <v>1359</v>
      </c>
      <c r="E24" s="71" t="s">
        <v>1360</v>
      </c>
      <c r="F24" s="71" t="s">
        <v>1361</v>
      </c>
      <c r="G24" s="71" t="s">
        <v>1362</v>
      </c>
      <c r="H24" s="71" t="s">
        <v>1363</v>
      </c>
      <c r="I24" s="71" t="s">
        <v>1364</v>
      </c>
      <c r="J24" s="9"/>
      <c r="K24" s="9"/>
    </row>
    <row r="25">
      <c r="A25" s="18" t="s">
        <v>859</v>
      </c>
      <c r="B25" s="13" t="s">
        <v>48</v>
      </c>
      <c r="C25" s="29" t="s">
        <v>1365</v>
      </c>
      <c r="E25" s="71" t="s">
        <v>1349</v>
      </c>
      <c r="F25" s="71" t="s">
        <v>1366</v>
      </c>
      <c r="G25" s="71" t="s">
        <v>1297</v>
      </c>
      <c r="H25" s="9"/>
      <c r="I25" s="9"/>
      <c r="J25" s="9"/>
      <c r="K25" s="9"/>
    </row>
    <row r="26">
      <c r="A26" s="18" t="s">
        <v>859</v>
      </c>
      <c r="B26" s="30" t="s">
        <v>338</v>
      </c>
      <c r="C26" s="29" t="s">
        <v>1367</v>
      </c>
      <c r="E26" s="71" t="s">
        <v>1297</v>
      </c>
      <c r="F26" s="71" t="s">
        <v>1368</v>
      </c>
      <c r="G26" s="71" t="s">
        <v>1369</v>
      </c>
      <c r="H26" s="9"/>
      <c r="I26" s="9"/>
      <c r="J26" s="9"/>
      <c r="K26" s="9"/>
    </row>
    <row r="27">
      <c r="A27" s="18" t="s">
        <v>859</v>
      </c>
      <c r="B27" s="28" t="s">
        <v>863</v>
      </c>
      <c r="C27" s="29" t="s">
        <v>1370</v>
      </c>
      <c r="E27" s="71" t="s">
        <v>1307</v>
      </c>
      <c r="F27" s="71" t="s">
        <v>1371</v>
      </c>
      <c r="G27" s="71" t="s">
        <v>1297</v>
      </c>
      <c r="H27" s="9"/>
      <c r="I27" s="9"/>
      <c r="J27" s="9"/>
      <c r="K27" s="9"/>
    </row>
    <row r="28">
      <c r="A28" s="18" t="s">
        <v>859</v>
      </c>
      <c r="B28" s="28" t="s">
        <v>338</v>
      </c>
      <c r="C28" s="29" t="s">
        <v>1372</v>
      </c>
      <c r="E28" s="71" t="s">
        <v>1297</v>
      </c>
      <c r="F28" s="71" t="s">
        <v>1373</v>
      </c>
      <c r="G28" s="71" t="s">
        <v>1374</v>
      </c>
      <c r="H28" s="9"/>
      <c r="I28" s="9"/>
      <c r="J28" s="9"/>
      <c r="K28" s="9"/>
    </row>
    <row r="29">
      <c r="A29" s="18" t="s">
        <v>859</v>
      </c>
      <c r="B29" s="30" t="s">
        <v>863</v>
      </c>
      <c r="C29" s="29" t="s">
        <v>1375</v>
      </c>
      <c r="D29" s="71" t="s">
        <v>1376</v>
      </c>
      <c r="F29" s="44"/>
      <c r="G29" s="9"/>
      <c r="H29" s="9"/>
      <c r="I29" s="9"/>
      <c r="J29" s="9"/>
      <c r="K29" s="9"/>
    </row>
    <row r="30">
      <c r="A30" s="18" t="s">
        <v>859</v>
      </c>
      <c r="B30" s="30" t="s">
        <v>863</v>
      </c>
      <c r="C30" s="29" t="s">
        <v>1377</v>
      </c>
      <c r="E30" s="71" t="s">
        <v>1297</v>
      </c>
      <c r="F30" s="71" t="s">
        <v>1378</v>
      </c>
      <c r="G30" s="9"/>
      <c r="H30" s="9"/>
      <c r="I30" s="9"/>
      <c r="J30" s="9"/>
      <c r="K30" s="9"/>
    </row>
    <row r="31">
      <c r="A31" s="18" t="s">
        <v>859</v>
      </c>
      <c r="B31" s="30" t="s">
        <v>431</v>
      </c>
      <c r="C31" s="29" t="s">
        <v>1379</v>
      </c>
      <c r="E31" s="71" t="s">
        <v>1297</v>
      </c>
      <c r="F31" s="9"/>
      <c r="G31" s="9"/>
      <c r="H31" s="9"/>
      <c r="I31" s="9"/>
      <c r="J31" s="9"/>
      <c r="K31" s="9"/>
    </row>
    <row r="32">
      <c r="A32" s="18" t="s">
        <v>859</v>
      </c>
      <c r="B32" s="28" t="s">
        <v>669</v>
      </c>
      <c r="C32" s="29" t="s">
        <v>1380</v>
      </c>
      <c r="D32" s="71" t="s">
        <v>1381</v>
      </c>
      <c r="F32" s="44"/>
      <c r="G32" s="44"/>
      <c r="H32" s="44"/>
      <c r="I32" s="44"/>
      <c r="J32" s="44"/>
    </row>
    <row r="33">
      <c r="A33" s="18" t="s">
        <v>859</v>
      </c>
      <c r="B33" s="30" t="s">
        <v>863</v>
      </c>
      <c r="C33" s="29" t="s">
        <v>1382</v>
      </c>
      <c r="D33" s="71" t="s">
        <v>1383</v>
      </c>
      <c r="F33" s="9"/>
      <c r="G33" s="9"/>
      <c r="H33" s="9"/>
      <c r="I33" s="9"/>
      <c r="J33" s="9"/>
      <c r="K33" s="9"/>
    </row>
    <row r="34">
      <c r="A34" s="18" t="s">
        <v>859</v>
      </c>
      <c r="B34" s="30" t="s">
        <v>928</v>
      </c>
      <c r="C34" s="29" t="s">
        <v>1384</v>
      </c>
      <c r="D34" s="71" t="s">
        <v>1385</v>
      </c>
      <c r="F34" s="9"/>
      <c r="G34" s="9"/>
      <c r="H34" s="9"/>
      <c r="I34" s="9"/>
      <c r="J34" s="9"/>
      <c r="K34" s="9"/>
    </row>
    <row r="35">
      <c r="A35" s="18" t="s">
        <v>859</v>
      </c>
      <c r="B35" s="13" t="s">
        <v>48</v>
      </c>
      <c r="C35" s="29" t="s">
        <v>1386</v>
      </c>
      <c r="E35" s="71" t="s">
        <v>1387</v>
      </c>
      <c r="F35" s="71" t="s">
        <v>1349</v>
      </c>
      <c r="G35" s="71" t="s">
        <v>1297</v>
      </c>
      <c r="H35" s="71" t="s">
        <v>1388</v>
      </c>
      <c r="I35" s="71" t="s">
        <v>1389</v>
      </c>
      <c r="J35" s="9"/>
      <c r="K35" s="9"/>
    </row>
    <row r="36">
      <c r="A36" s="18" t="s">
        <v>859</v>
      </c>
      <c r="B36" s="30" t="s">
        <v>863</v>
      </c>
      <c r="C36" s="29" t="s">
        <v>1390</v>
      </c>
      <c r="E36" s="71" t="s">
        <v>1391</v>
      </c>
      <c r="F36" s="71" t="s">
        <v>1307</v>
      </c>
      <c r="G36" s="71" t="s">
        <v>1308</v>
      </c>
      <c r="H36" s="71" t="s">
        <v>1297</v>
      </c>
      <c r="I36" s="9"/>
      <c r="J36" s="9"/>
      <c r="K36" s="9"/>
    </row>
    <row r="37">
      <c r="A37" s="18" t="s">
        <v>859</v>
      </c>
      <c r="B37" s="28" t="s">
        <v>669</v>
      </c>
      <c r="C37" s="29" t="s">
        <v>1392</v>
      </c>
      <c r="E37" s="71" t="s">
        <v>1393</v>
      </c>
      <c r="F37" s="9"/>
      <c r="G37" s="9"/>
      <c r="H37" s="9"/>
      <c r="I37" s="9"/>
      <c r="J37" s="9"/>
      <c r="K37" s="9"/>
    </row>
    <row r="38">
      <c r="A38" s="18" t="s">
        <v>859</v>
      </c>
      <c r="B38" s="28" t="s">
        <v>431</v>
      </c>
      <c r="C38" s="29" t="s">
        <v>1394</v>
      </c>
      <c r="E38" s="71" t="s">
        <v>1395</v>
      </c>
      <c r="F38" s="71" t="s">
        <v>1297</v>
      </c>
      <c r="G38" s="71" t="s">
        <v>1368</v>
      </c>
      <c r="H38" s="71" t="s">
        <v>1396</v>
      </c>
      <c r="I38" s="71" t="s">
        <v>1374</v>
      </c>
      <c r="J38" s="9"/>
      <c r="K38" s="9"/>
    </row>
    <row r="39">
      <c r="A39" s="18" t="s">
        <v>859</v>
      </c>
      <c r="B39" s="30" t="s">
        <v>863</v>
      </c>
      <c r="C39" s="29" t="s">
        <v>1397</v>
      </c>
      <c r="E39" s="71" t="s">
        <v>1297</v>
      </c>
      <c r="F39" s="71" t="s">
        <v>1354</v>
      </c>
      <c r="G39" s="71" t="s">
        <v>1368</v>
      </c>
      <c r="H39" s="71" t="s">
        <v>1398</v>
      </c>
      <c r="I39" s="9"/>
      <c r="J39" s="9"/>
      <c r="K39" s="9"/>
    </row>
    <row r="40">
      <c r="A40" s="18" t="s">
        <v>859</v>
      </c>
      <c r="B40" s="28" t="s">
        <v>872</v>
      </c>
      <c r="C40" s="29" t="s">
        <v>1399</v>
      </c>
      <c r="E40" s="71" t="s">
        <v>1400</v>
      </c>
      <c r="F40" s="9"/>
      <c r="G40" s="9"/>
      <c r="H40" s="9"/>
      <c r="I40" s="9"/>
      <c r="J40" s="9"/>
      <c r="K40" s="9"/>
    </row>
    <row r="41">
      <c r="A41" s="18" t="s">
        <v>859</v>
      </c>
      <c r="B41" s="13" t="s">
        <v>48</v>
      </c>
      <c r="C41" s="29" t="s">
        <v>1401</v>
      </c>
      <c r="E41" s="71" t="s">
        <v>1402</v>
      </c>
      <c r="F41" s="9"/>
      <c r="G41" s="9"/>
      <c r="H41" s="9"/>
      <c r="I41" s="9"/>
      <c r="J41" s="9"/>
      <c r="K41" s="9"/>
    </row>
    <row r="42">
      <c r="A42" s="18" t="s">
        <v>859</v>
      </c>
      <c r="B42" s="13" t="s">
        <v>48</v>
      </c>
      <c r="C42" s="29" t="s">
        <v>1403</v>
      </c>
      <c r="D42" s="71" t="s">
        <v>1404</v>
      </c>
      <c r="F42" s="9"/>
      <c r="G42" s="9"/>
      <c r="H42" s="9"/>
      <c r="I42" s="9"/>
      <c r="J42" s="9"/>
      <c r="K42" s="9"/>
    </row>
    <row r="43">
      <c r="A43" s="18" t="s">
        <v>859</v>
      </c>
      <c r="B43" s="30" t="s">
        <v>431</v>
      </c>
      <c r="C43" s="29" t="s">
        <v>1405</v>
      </c>
      <c r="E43" s="44"/>
      <c r="F43" s="9"/>
      <c r="G43" s="9"/>
      <c r="H43" s="9"/>
      <c r="I43" s="9"/>
      <c r="J43" s="9"/>
      <c r="K43" s="9"/>
    </row>
    <row r="44">
      <c r="A44" s="18" t="s">
        <v>859</v>
      </c>
      <c r="B44" s="30" t="s">
        <v>431</v>
      </c>
      <c r="C44" s="29" t="s">
        <v>1406</v>
      </c>
      <c r="D44" s="71" t="s">
        <v>1407</v>
      </c>
      <c r="F44" s="44"/>
      <c r="G44" s="9"/>
      <c r="H44" s="9"/>
      <c r="I44" s="9"/>
      <c r="J44" s="9"/>
      <c r="K44" s="9"/>
    </row>
    <row r="45">
      <c r="A45" s="18" t="s">
        <v>859</v>
      </c>
      <c r="B45" s="30" t="s">
        <v>431</v>
      </c>
      <c r="C45" s="29" t="s">
        <v>1408</v>
      </c>
      <c r="E45" s="71" t="s">
        <v>1297</v>
      </c>
      <c r="F45" s="71" t="s">
        <v>1409</v>
      </c>
      <c r="G45" s="9"/>
      <c r="H45" s="9"/>
      <c r="I45" s="9"/>
      <c r="J45" s="9"/>
      <c r="K45" s="9"/>
    </row>
    <row r="46">
      <c r="A46" s="18" t="s">
        <v>859</v>
      </c>
      <c r="B46" s="28" t="s">
        <v>669</v>
      </c>
      <c r="C46" s="29" t="s">
        <v>1410</v>
      </c>
      <c r="E46" s="71" t="s">
        <v>1411</v>
      </c>
      <c r="F46" s="71" t="s">
        <v>1307</v>
      </c>
      <c r="G46" s="71" t="s">
        <v>1308</v>
      </c>
      <c r="H46" s="71" t="s">
        <v>1297</v>
      </c>
      <c r="I46" s="71" t="s">
        <v>1412</v>
      </c>
      <c r="J46" s="71" t="s">
        <v>1413</v>
      </c>
      <c r="K46" s="9"/>
    </row>
    <row r="47">
      <c r="A47" s="18" t="s">
        <v>859</v>
      </c>
      <c r="B47" s="28" t="s">
        <v>955</v>
      </c>
      <c r="C47" s="29" t="s">
        <v>1414</v>
      </c>
      <c r="E47" s="71" t="s">
        <v>1415</v>
      </c>
      <c r="F47" s="71" t="s">
        <v>1297</v>
      </c>
      <c r="G47" s="9"/>
      <c r="H47" s="9"/>
      <c r="I47" s="9"/>
      <c r="J47" s="9"/>
      <c r="K47" s="9"/>
    </row>
    <row r="48">
      <c r="A48" s="18" t="s">
        <v>859</v>
      </c>
      <c r="B48" s="30" t="s">
        <v>863</v>
      </c>
      <c r="C48" s="29" t="s">
        <v>1416</v>
      </c>
      <c r="E48" s="71" t="s">
        <v>1417</v>
      </c>
      <c r="F48" s="9"/>
      <c r="G48" s="9"/>
      <c r="H48" s="9"/>
      <c r="I48" s="9"/>
      <c r="J48" s="9"/>
      <c r="K48" s="9"/>
    </row>
    <row r="49">
      <c r="A49" s="18" t="s">
        <v>859</v>
      </c>
      <c r="B49" s="30" t="s">
        <v>863</v>
      </c>
      <c r="C49" s="29" t="s">
        <v>1418</v>
      </c>
      <c r="D49" s="71" t="s">
        <v>1419</v>
      </c>
      <c r="F49" s="44"/>
      <c r="G49" s="9"/>
      <c r="H49" s="9"/>
      <c r="I49" s="9"/>
      <c r="J49" s="9"/>
      <c r="K49" s="9"/>
    </row>
    <row r="50">
      <c r="A50" s="18" t="s">
        <v>859</v>
      </c>
      <c r="B50" s="30" t="s">
        <v>863</v>
      </c>
      <c r="C50" s="29" t="s">
        <v>1420</v>
      </c>
      <c r="E50" s="71" t="s">
        <v>1308</v>
      </c>
      <c r="F50" s="71" t="s">
        <v>1297</v>
      </c>
      <c r="G50" s="71" t="s">
        <v>1421</v>
      </c>
      <c r="H50" s="71" t="s">
        <v>1295</v>
      </c>
      <c r="I50" s="9"/>
      <c r="J50" s="9"/>
      <c r="K50" s="9"/>
    </row>
    <row r="51">
      <c r="A51" s="18" t="s">
        <v>859</v>
      </c>
      <c r="B51" s="28" t="s">
        <v>338</v>
      </c>
      <c r="C51" s="29" t="s">
        <v>1422</v>
      </c>
      <c r="E51" s="71" t="s">
        <v>1297</v>
      </c>
      <c r="F51" s="71" t="s">
        <v>1423</v>
      </c>
      <c r="G51" s="71" t="s">
        <v>1368</v>
      </c>
      <c r="H51" s="71" t="s">
        <v>1424</v>
      </c>
      <c r="I51" s="71" t="s">
        <v>1425</v>
      </c>
      <c r="J51" s="9"/>
      <c r="K51" s="9"/>
    </row>
    <row r="52">
      <c r="A52" s="18" t="s">
        <v>859</v>
      </c>
      <c r="B52" s="13" t="s">
        <v>48</v>
      </c>
      <c r="C52" s="29" t="s">
        <v>1426</v>
      </c>
      <c r="E52" s="71" t="s">
        <v>1427</v>
      </c>
      <c r="F52" s="71" t="s">
        <v>1428</v>
      </c>
      <c r="G52" s="71" t="s">
        <v>1429</v>
      </c>
      <c r="H52" s="71" t="s">
        <v>1430</v>
      </c>
      <c r="I52" s="9"/>
      <c r="J52" s="9"/>
      <c r="K52" s="9"/>
    </row>
    <row r="53">
      <c r="A53" s="18" t="s">
        <v>859</v>
      </c>
      <c r="B53" s="30" t="s">
        <v>863</v>
      </c>
      <c r="C53" s="29" t="s">
        <v>1431</v>
      </c>
      <c r="E53" s="71" t="s">
        <v>1432</v>
      </c>
      <c r="F53" s="71" t="s">
        <v>1297</v>
      </c>
      <c r="G53" s="9"/>
      <c r="H53" s="9"/>
      <c r="I53" s="9"/>
      <c r="J53" s="9"/>
      <c r="K53" s="9"/>
    </row>
    <row r="54">
      <c r="A54" s="18" t="s">
        <v>859</v>
      </c>
      <c r="B54" s="30" t="s">
        <v>338</v>
      </c>
      <c r="C54" s="29" t="s">
        <v>1433</v>
      </c>
      <c r="E54" s="71" t="s">
        <v>1434</v>
      </c>
      <c r="F54" s="71" t="s">
        <v>1435</v>
      </c>
      <c r="G54" s="71" t="s">
        <v>1297</v>
      </c>
      <c r="H54" s="71" t="s">
        <v>1436</v>
      </c>
      <c r="I54" s="9"/>
      <c r="J54" s="9"/>
      <c r="K54" s="9"/>
    </row>
    <row r="55">
      <c r="A55" s="18" t="s">
        <v>859</v>
      </c>
      <c r="B55" s="30" t="s">
        <v>863</v>
      </c>
      <c r="C55" s="29" t="s">
        <v>1437</v>
      </c>
      <c r="E55" s="71" t="s">
        <v>1438</v>
      </c>
      <c r="F55" s="71" t="s">
        <v>1297</v>
      </c>
      <c r="G55" s="71" t="s">
        <v>1439</v>
      </c>
      <c r="H55" s="71" t="s">
        <v>1440</v>
      </c>
      <c r="I55" s="9"/>
      <c r="J55" s="9"/>
      <c r="K55" s="9"/>
    </row>
    <row r="56">
      <c r="A56" s="18" t="s">
        <v>859</v>
      </c>
      <c r="B56" s="28" t="s">
        <v>863</v>
      </c>
      <c r="C56" s="29" t="s">
        <v>1441</v>
      </c>
      <c r="E56" s="71" t="s">
        <v>1442</v>
      </c>
      <c r="F56" s="71" t="s">
        <v>1443</v>
      </c>
      <c r="G56" s="9"/>
      <c r="H56" s="9"/>
      <c r="I56" s="9"/>
      <c r="J56" s="9"/>
      <c r="K56" s="9"/>
    </row>
    <row r="57">
      <c r="A57" s="18" t="s">
        <v>859</v>
      </c>
      <c r="B57" s="30" t="s">
        <v>338</v>
      </c>
      <c r="C57" s="29" t="s">
        <v>1444</v>
      </c>
      <c r="E57" s="71" t="s">
        <v>1297</v>
      </c>
      <c r="F57" s="9"/>
      <c r="G57" s="9"/>
      <c r="H57" s="9"/>
      <c r="I57" s="9"/>
      <c r="J57" s="9"/>
      <c r="K57" s="9"/>
    </row>
    <row r="58">
      <c r="A58" s="18" t="s">
        <v>859</v>
      </c>
      <c r="B58" s="13" t="s">
        <v>48</v>
      </c>
      <c r="C58" s="29" t="s">
        <v>1445</v>
      </c>
      <c r="E58" s="71" t="s">
        <v>1349</v>
      </c>
      <c r="F58" s="71" t="s">
        <v>1446</v>
      </c>
      <c r="G58" s="9"/>
      <c r="H58" s="9"/>
      <c r="I58" s="9"/>
      <c r="J58" s="9"/>
      <c r="K58" s="9"/>
    </row>
    <row r="59">
      <c r="A59" s="18" t="s">
        <v>859</v>
      </c>
      <c r="B59" s="30" t="s">
        <v>863</v>
      </c>
      <c r="C59" s="29" t="s">
        <v>1447</v>
      </c>
      <c r="E59" s="71" t="s">
        <v>1448</v>
      </c>
      <c r="F59" s="71" t="s">
        <v>1449</v>
      </c>
      <c r="G59" s="71" t="s">
        <v>1297</v>
      </c>
      <c r="H59" s="9"/>
      <c r="I59" s="9"/>
      <c r="J59" s="9"/>
      <c r="K59" s="9"/>
    </row>
    <row r="60">
      <c r="A60" s="18" t="s">
        <v>859</v>
      </c>
      <c r="B60" s="30" t="s">
        <v>669</v>
      </c>
      <c r="C60" s="29" t="s">
        <v>1450</v>
      </c>
      <c r="D60" s="57" t="s">
        <v>1451</v>
      </c>
      <c r="E60" s="44"/>
      <c r="F60" s="44"/>
      <c r="G60" s="44"/>
      <c r="I60" s="9"/>
      <c r="J60" s="9"/>
      <c r="K60" s="9"/>
    </row>
    <row r="61">
      <c r="A61" s="18" t="s">
        <v>859</v>
      </c>
      <c r="B61" s="28" t="s">
        <v>431</v>
      </c>
      <c r="C61" s="29" t="s">
        <v>1452</v>
      </c>
      <c r="E61" s="71" t="s">
        <v>1297</v>
      </c>
      <c r="F61" s="71" t="s">
        <v>1453</v>
      </c>
      <c r="G61" s="71" t="s">
        <v>1368</v>
      </c>
      <c r="H61" s="71" t="s">
        <v>1454</v>
      </c>
      <c r="I61" s="71" t="s">
        <v>1455</v>
      </c>
      <c r="J61" s="9"/>
      <c r="K61" s="9"/>
    </row>
    <row r="62">
      <c r="A62" s="18" t="s">
        <v>859</v>
      </c>
      <c r="B62" s="30" t="s">
        <v>863</v>
      </c>
      <c r="C62" s="29" t="s">
        <v>1456</v>
      </c>
      <c r="E62" s="71" t="s">
        <v>1307</v>
      </c>
      <c r="F62" s="71" t="s">
        <v>1308</v>
      </c>
      <c r="G62" s="71" t="s">
        <v>1457</v>
      </c>
      <c r="H62" s="71" t="s">
        <v>1297</v>
      </c>
      <c r="I62" s="71" t="s">
        <v>1458</v>
      </c>
      <c r="J62" s="9"/>
      <c r="K62" s="9"/>
    </row>
    <row r="63">
      <c r="A63" s="18" t="s">
        <v>859</v>
      </c>
      <c r="B63" s="28" t="s">
        <v>431</v>
      </c>
      <c r="C63" s="29" t="s">
        <v>1459</v>
      </c>
      <c r="D63" s="57" t="s">
        <v>1460</v>
      </c>
      <c r="E63" s="44"/>
      <c r="F63" s="44"/>
      <c r="G63" s="9"/>
      <c r="H63" s="9"/>
      <c r="I63" s="9"/>
      <c r="J63" s="9"/>
      <c r="K63" s="9"/>
    </row>
    <row r="64">
      <c r="A64" s="18" t="s">
        <v>859</v>
      </c>
      <c r="B64" s="31" t="s">
        <v>863</v>
      </c>
      <c r="C64" s="29" t="s">
        <v>1461</v>
      </c>
      <c r="E64" s="71" t="s">
        <v>1297</v>
      </c>
      <c r="F64" s="71" t="s">
        <v>1462</v>
      </c>
      <c r="G64" s="71" t="s">
        <v>1463</v>
      </c>
      <c r="H64" s="71" t="s">
        <v>1464</v>
      </c>
      <c r="I64" s="71" t="s">
        <v>1465</v>
      </c>
      <c r="J64" s="9"/>
      <c r="K64" s="9"/>
    </row>
    <row r="65">
      <c r="A65" s="18" t="s">
        <v>859</v>
      </c>
      <c r="B65" s="28" t="s">
        <v>863</v>
      </c>
      <c r="C65" s="29" t="s">
        <v>1466</v>
      </c>
      <c r="E65" s="71" t="s">
        <v>1419</v>
      </c>
      <c r="F65" s="9"/>
      <c r="G65" s="9"/>
      <c r="H65" s="9"/>
      <c r="I65" s="9"/>
      <c r="J65" s="9"/>
      <c r="K65" s="9"/>
    </row>
    <row r="66">
      <c r="A66" s="18" t="s">
        <v>859</v>
      </c>
      <c r="B66" s="30" t="s">
        <v>863</v>
      </c>
      <c r="C66" s="29" t="s">
        <v>1467</v>
      </c>
      <c r="E66" s="71" t="s">
        <v>1468</v>
      </c>
      <c r="F66" s="9"/>
      <c r="G66" s="9"/>
      <c r="H66" s="9"/>
      <c r="I66" s="9"/>
      <c r="J66" s="9"/>
      <c r="K66" s="9"/>
    </row>
    <row r="67">
      <c r="A67" s="18" t="s">
        <v>859</v>
      </c>
      <c r="B67" s="28" t="s">
        <v>996</v>
      </c>
      <c r="C67" s="29" t="s">
        <v>1469</v>
      </c>
      <c r="E67" s="71" t="s">
        <v>1470</v>
      </c>
      <c r="F67" s="9"/>
      <c r="G67" s="9"/>
      <c r="H67" s="9"/>
      <c r="I67" s="9"/>
      <c r="J67" s="9"/>
      <c r="K67" s="9"/>
    </row>
    <row r="68">
      <c r="A68" s="18" t="s">
        <v>859</v>
      </c>
      <c r="B68" s="28" t="s">
        <v>669</v>
      </c>
      <c r="C68" s="29" t="s">
        <v>1471</v>
      </c>
      <c r="E68" s="71" t="s">
        <v>1472</v>
      </c>
      <c r="F68" s="71" t="s">
        <v>1473</v>
      </c>
      <c r="G68" s="71" t="s">
        <v>1297</v>
      </c>
      <c r="H68" s="71" t="s">
        <v>1474</v>
      </c>
      <c r="I68" s="9"/>
      <c r="J68" s="9"/>
      <c r="K68" s="9"/>
    </row>
    <row r="69">
      <c r="A69" s="18" t="s">
        <v>859</v>
      </c>
      <c r="B69" s="13" t="s">
        <v>48</v>
      </c>
      <c r="C69" s="29" t="s">
        <v>1475</v>
      </c>
      <c r="E69" s="71" t="s">
        <v>1446</v>
      </c>
      <c r="F69" s="71" t="s">
        <v>1349</v>
      </c>
      <c r="G69" s="71" t="s">
        <v>1366</v>
      </c>
      <c r="H69" s="71" t="s">
        <v>1297</v>
      </c>
      <c r="I69" s="71" t="s">
        <v>1476</v>
      </c>
      <c r="J69" s="71" t="s">
        <v>1477</v>
      </c>
      <c r="K69" s="9"/>
    </row>
    <row r="70">
      <c r="A70" s="18" t="s">
        <v>859</v>
      </c>
      <c r="B70" s="30" t="s">
        <v>431</v>
      </c>
      <c r="C70" s="29" t="s">
        <v>1478</v>
      </c>
      <c r="E70" s="71" t="s">
        <v>1479</v>
      </c>
      <c r="F70" s="9"/>
      <c r="G70" s="9"/>
      <c r="H70" s="9"/>
      <c r="I70" s="9"/>
      <c r="J70" s="9"/>
      <c r="K70" s="9"/>
    </row>
    <row r="71">
      <c r="A71" s="18" t="s">
        <v>859</v>
      </c>
      <c r="B71" s="28" t="s">
        <v>863</v>
      </c>
      <c r="C71" s="29" t="s">
        <v>1480</v>
      </c>
      <c r="E71" s="71" t="s">
        <v>1481</v>
      </c>
      <c r="F71" s="71" t="s">
        <v>1482</v>
      </c>
      <c r="G71" s="71" t="s">
        <v>1297</v>
      </c>
      <c r="H71" s="9"/>
      <c r="I71" s="9"/>
      <c r="J71" s="9"/>
      <c r="K71" s="9"/>
    </row>
    <row r="72">
      <c r="A72" s="18" t="s">
        <v>859</v>
      </c>
      <c r="B72" s="30" t="s">
        <v>669</v>
      </c>
      <c r="C72" s="29" t="s">
        <v>1483</v>
      </c>
      <c r="E72" s="71" t="s">
        <v>1484</v>
      </c>
      <c r="F72" s="71" t="s">
        <v>1297</v>
      </c>
      <c r="G72" s="71" t="s">
        <v>1308</v>
      </c>
      <c r="H72" s="71" t="s">
        <v>1368</v>
      </c>
      <c r="I72" s="9"/>
      <c r="J72" s="9"/>
      <c r="K72" s="9"/>
    </row>
    <row r="73">
      <c r="A73" s="18" t="s">
        <v>859</v>
      </c>
      <c r="B73" s="13" t="s">
        <v>802</v>
      </c>
      <c r="C73" s="29" t="s">
        <v>1485</v>
      </c>
      <c r="E73" s="71" t="s">
        <v>1486</v>
      </c>
      <c r="F73" s="71" t="s">
        <v>1487</v>
      </c>
      <c r="G73" s="71" t="s">
        <v>1297</v>
      </c>
      <c r="H73" s="9"/>
      <c r="I73" s="9"/>
      <c r="J73" s="9"/>
      <c r="K73" s="9"/>
    </row>
    <row r="74">
      <c r="A74" s="18" t="s">
        <v>859</v>
      </c>
      <c r="B74" s="30" t="s">
        <v>863</v>
      </c>
      <c r="C74" s="29" t="s">
        <v>1488</v>
      </c>
      <c r="E74" s="71" t="s">
        <v>1297</v>
      </c>
      <c r="F74" s="71" t="s">
        <v>1489</v>
      </c>
      <c r="G74" s="71" t="s">
        <v>1368</v>
      </c>
      <c r="H74" s="9"/>
      <c r="I74" s="9"/>
      <c r="J74" s="9"/>
      <c r="K74" s="9"/>
    </row>
    <row r="75">
      <c r="A75" s="18" t="s">
        <v>859</v>
      </c>
      <c r="B75" s="30" t="s">
        <v>338</v>
      </c>
      <c r="C75" s="29" t="s">
        <v>1490</v>
      </c>
      <c r="E75" s="71" t="s">
        <v>1491</v>
      </c>
      <c r="F75" s="9"/>
      <c r="G75" s="9"/>
      <c r="H75" s="9"/>
      <c r="I75" s="9"/>
      <c r="J75" s="9"/>
      <c r="K75" s="9"/>
    </row>
    <row r="76">
      <c r="A76" s="18" t="s">
        <v>859</v>
      </c>
      <c r="B76" s="30" t="s">
        <v>1015</v>
      </c>
      <c r="C76" s="29" t="s">
        <v>1492</v>
      </c>
      <c r="E76" s="71" t="s">
        <v>1493</v>
      </c>
      <c r="F76" s="9"/>
      <c r="G76" s="9"/>
      <c r="H76" s="9"/>
      <c r="I76" s="9"/>
      <c r="J76" s="9"/>
      <c r="K76" s="9"/>
    </row>
    <row r="77">
      <c r="A77" s="18" t="s">
        <v>859</v>
      </c>
      <c r="B77" s="30" t="s">
        <v>338</v>
      </c>
      <c r="C77" s="29" t="s">
        <v>1494</v>
      </c>
      <c r="E77" s="71" t="s">
        <v>1297</v>
      </c>
      <c r="F77" s="71" t="s">
        <v>1495</v>
      </c>
      <c r="G77" s="71" t="s">
        <v>1368</v>
      </c>
      <c r="H77" s="71" t="s">
        <v>1496</v>
      </c>
      <c r="I77" s="71" t="s">
        <v>1497</v>
      </c>
      <c r="J77" s="9"/>
      <c r="K77" s="9"/>
    </row>
    <row r="78">
      <c r="A78" s="18" t="s">
        <v>859</v>
      </c>
      <c r="B78" s="30" t="s">
        <v>872</v>
      </c>
      <c r="C78" s="29" t="s">
        <v>1498</v>
      </c>
      <c r="E78" s="71" t="s">
        <v>1499</v>
      </c>
      <c r="F78" s="71" t="s">
        <v>1297</v>
      </c>
      <c r="G78" s="71" t="s">
        <v>1500</v>
      </c>
      <c r="H78" s="9"/>
      <c r="I78" s="9"/>
      <c r="J78" s="9"/>
      <c r="K78" s="9"/>
    </row>
    <row r="79">
      <c r="A79" s="18" t="s">
        <v>859</v>
      </c>
      <c r="B79" s="30" t="s">
        <v>431</v>
      </c>
      <c r="C79" s="29" t="s">
        <v>1501</v>
      </c>
      <c r="E79" s="71" t="s">
        <v>1502</v>
      </c>
      <c r="F79" s="9"/>
      <c r="G79" s="9"/>
      <c r="H79" s="9"/>
      <c r="I79" s="9"/>
      <c r="J79" s="9"/>
      <c r="K79" s="9"/>
    </row>
    <row r="80">
      <c r="A80" s="18" t="s">
        <v>859</v>
      </c>
      <c r="B80" s="28" t="s">
        <v>863</v>
      </c>
      <c r="C80" s="29" t="s">
        <v>1503</v>
      </c>
      <c r="E80" s="71" t="s">
        <v>1297</v>
      </c>
      <c r="F80" s="71" t="s">
        <v>1308</v>
      </c>
      <c r="G80" s="71" t="s">
        <v>1504</v>
      </c>
      <c r="H80" s="9"/>
      <c r="I80" s="9"/>
      <c r="J80" s="9"/>
      <c r="K80" s="9"/>
    </row>
    <row r="81">
      <c r="A81" s="18" t="s">
        <v>859</v>
      </c>
      <c r="B81" s="28" t="s">
        <v>863</v>
      </c>
      <c r="C81" s="29" t="s">
        <v>1505</v>
      </c>
      <c r="E81" s="71" t="s">
        <v>1506</v>
      </c>
      <c r="F81" s="9"/>
      <c r="G81" s="9"/>
      <c r="H81" s="9"/>
      <c r="I81" s="9"/>
      <c r="J81" s="9"/>
      <c r="K81" s="9"/>
    </row>
    <row r="82">
      <c r="A82" s="18" t="s">
        <v>859</v>
      </c>
      <c r="B82" s="30" t="s">
        <v>863</v>
      </c>
      <c r="C82" s="29" t="s">
        <v>1507</v>
      </c>
      <c r="D82" s="71" t="s">
        <v>1308</v>
      </c>
      <c r="F82" s="9"/>
      <c r="G82" s="9"/>
      <c r="H82" s="9"/>
      <c r="I82" s="9"/>
      <c r="J82" s="9"/>
      <c r="K82" s="9"/>
    </row>
    <row r="83">
      <c r="A83" s="18" t="s">
        <v>1030</v>
      </c>
      <c r="B83" s="18" t="s">
        <v>996</v>
      </c>
      <c r="C83" s="4" t="s">
        <v>1031</v>
      </c>
      <c r="D83" s="57" t="s">
        <v>1508</v>
      </c>
      <c r="G83" s="9"/>
      <c r="H83" s="9"/>
      <c r="I83" s="9"/>
      <c r="J83" s="9"/>
      <c r="K83" s="9"/>
    </row>
    <row r="84">
      <c r="A84" s="18" t="s">
        <v>1030</v>
      </c>
      <c r="B84" s="18" t="s">
        <v>48</v>
      </c>
      <c r="C84" s="4" t="s">
        <v>1033</v>
      </c>
      <c r="D84" s="57" t="s">
        <v>1509</v>
      </c>
      <c r="F84" s="9"/>
      <c r="G84" s="9"/>
      <c r="H84" s="9"/>
      <c r="I84" s="9"/>
      <c r="J84" s="9"/>
      <c r="K84" s="9"/>
    </row>
    <row r="85">
      <c r="A85" s="18" t="s">
        <v>1030</v>
      </c>
      <c r="B85" s="18" t="s">
        <v>588</v>
      </c>
      <c r="C85" s="4" t="s">
        <v>1035</v>
      </c>
      <c r="D85" s="57" t="s">
        <v>1510</v>
      </c>
      <c r="F85" s="9"/>
      <c r="G85" s="9"/>
      <c r="H85" s="9"/>
      <c r="I85" s="9"/>
      <c r="J85" s="9"/>
      <c r="K85" s="9"/>
    </row>
    <row r="86">
      <c r="A86" s="18" t="s">
        <v>1030</v>
      </c>
      <c r="B86" s="18" t="s">
        <v>1037</v>
      </c>
      <c r="C86" s="4" t="s">
        <v>1038</v>
      </c>
      <c r="D86" s="57" t="s">
        <v>1511</v>
      </c>
      <c r="I86" s="9"/>
      <c r="J86" s="9"/>
      <c r="K86" s="9"/>
    </row>
    <row r="87">
      <c r="A87" s="18" t="s">
        <v>1030</v>
      </c>
      <c r="B87" s="18" t="s">
        <v>48</v>
      </c>
      <c r="C87" s="4" t="s">
        <v>1040</v>
      </c>
      <c r="D87" s="57" t="s">
        <v>1512</v>
      </c>
      <c r="I87" s="9"/>
      <c r="J87" s="9"/>
      <c r="K87" s="9"/>
    </row>
    <row r="88">
      <c r="A88" s="18" t="s">
        <v>1030</v>
      </c>
      <c r="B88" s="18" t="s">
        <v>669</v>
      </c>
      <c r="C88" s="4" t="s">
        <v>1042</v>
      </c>
      <c r="D88" s="57" t="s">
        <v>1513</v>
      </c>
      <c r="G88" s="9"/>
      <c r="H88" s="9"/>
      <c r="I88" s="9"/>
      <c r="J88" s="9"/>
      <c r="K88" s="9"/>
    </row>
    <row r="89">
      <c r="A89" s="18" t="s">
        <v>1030</v>
      </c>
      <c r="B89" s="13" t="s">
        <v>572</v>
      </c>
      <c r="C89" s="4" t="s">
        <v>1044</v>
      </c>
      <c r="D89" s="57" t="s">
        <v>1514</v>
      </c>
      <c r="G89" s="9"/>
      <c r="H89" s="9"/>
      <c r="I89" s="9"/>
      <c r="J89" s="9"/>
      <c r="K89" s="9"/>
    </row>
    <row r="90">
      <c r="A90" s="18" t="s">
        <v>1030</v>
      </c>
      <c r="B90" s="18" t="s">
        <v>48</v>
      </c>
      <c r="C90" s="4" t="s">
        <v>1046</v>
      </c>
      <c r="D90" s="57" t="s">
        <v>1446</v>
      </c>
      <c r="F90" s="9"/>
      <c r="G90" s="9"/>
      <c r="H90" s="9"/>
      <c r="I90" s="9"/>
      <c r="J90" s="9"/>
      <c r="K90" s="9"/>
    </row>
    <row r="91">
      <c r="A91" s="18" t="s">
        <v>1030</v>
      </c>
      <c r="B91" s="13" t="s">
        <v>802</v>
      </c>
      <c r="C91" s="4" t="s">
        <v>1048</v>
      </c>
      <c r="D91" s="57" t="s">
        <v>1515</v>
      </c>
      <c r="J91" s="9"/>
      <c r="K91" s="9"/>
    </row>
    <row r="92">
      <c r="A92" s="18" t="s">
        <v>1030</v>
      </c>
      <c r="B92" s="18" t="s">
        <v>1050</v>
      </c>
      <c r="C92" s="4" t="s">
        <v>1051</v>
      </c>
      <c r="D92" s="57" t="s">
        <v>1516</v>
      </c>
      <c r="F92" s="9"/>
      <c r="G92" s="9"/>
      <c r="H92" s="9"/>
      <c r="I92" s="9"/>
      <c r="J92" s="9"/>
      <c r="K92" s="9"/>
    </row>
    <row r="93">
      <c r="A93" s="18" t="s">
        <v>1030</v>
      </c>
      <c r="B93" s="18" t="s">
        <v>48</v>
      </c>
      <c r="C93" s="4" t="s">
        <v>1053</v>
      </c>
      <c r="D93" s="57" t="s">
        <v>1517</v>
      </c>
      <c r="H93" s="9"/>
      <c r="I93" s="9"/>
      <c r="J93" s="9"/>
      <c r="K93" s="9"/>
    </row>
    <row r="94">
      <c r="A94" s="18" t="s">
        <v>1030</v>
      </c>
      <c r="B94" s="18" t="s">
        <v>431</v>
      </c>
      <c r="C94" s="4" t="s">
        <v>1055</v>
      </c>
      <c r="D94" s="57" t="s">
        <v>1518</v>
      </c>
      <c r="F94" s="9"/>
      <c r="G94" s="9"/>
      <c r="H94" s="9"/>
    </row>
    <row r="95">
      <c r="A95" s="18" t="s">
        <v>1030</v>
      </c>
      <c r="B95" s="18" t="s">
        <v>48</v>
      </c>
      <c r="C95" s="4" t="s">
        <v>1057</v>
      </c>
    </row>
    <row r="96">
      <c r="A96" s="18" t="s">
        <v>1030</v>
      </c>
      <c r="B96" s="18" t="s">
        <v>669</v>
      </c>
      <c r="C96" s="4" t="s">
        <v>1059</v>
      </c>
      <c r="D96" s="57" t="s">
        <v>1519</v>
      </c>
      <c r="F96" s="9"/>
      <c r="G96" s="9"/>
      <c r="H96" s="9"/>
    </row>
    <row r="97">
      <c r="A97" s="18" t="s">
        <v>1030</v>
      </c>
      <c r="B97" s="13" t="s">
        <v>802</v>
      </c>
      <c r="C97" s="4" t="s">
        <v>1061</v>
      </c>
      <c r="D97" s="57" t="s">
        <v>1520</v>
      </c>
      <c r="F97" s="9"/>
      <c r="G97" s="9"/>
      <c r="H97" s="9"/>
      <c r="I97" s="9"/>
      <c r="J97" s="9"/>
      <c r="K97" s="9"/>
    </row>
    <row r="98">
      <c r="A98" s="18" t="s">
        <v>1030</v>
      </c>
      <c r="B98" s="18" t="s">
        <v>48</v>
      </c>
      <c r="C98" s="4" t="s">
        <v>1063</v>
      </c>
      <c r="D98" s="57" t="s">
        <v>1521</v>
      </c>
      <c r="G98" s="9"/>
      <c r="H98" s="9"/>
      <c r="I98" s="9"/>
      <c r="J98" s="9"/>
      <c r="K98" s="9"/>
    </row>
    <row r="99">
      <c r="A99" s="18" t="s">
        <v>1030</v>
      </c>
      <c r="B99" s="18" t="s">
        <v>996</v>
      </c>
      <c r="C99" s="4" t="s">
        <v>1065</v>
      </c>
      <c r="D99" s="57" t="s">
        <v>1522</v>
      </c>
      <c r="F99" s="9"/>
      <c r="G99" s="9"/>
      <c r="H99" s="9"/>
      <c r="I99" s="9"/>
      <c r="J99" s="9"/>
      <c r="K99" s="9"/>
    </row>
    <row r="100">
      <c r="A100" s="18" t="s">
        <v>1030</v>
      </c>
      <c r="B100" s="18" t="s">
        <v>431</v>
      </c>
      <c r="C100" s="4" t="s">
        <v>1067</v>
      </c>
      <c r="D100" s="57" t="s">
        <v>1523</v>
      </c>
      <c r="F100" s="9"/>
      <c r="G100" s="9"/>
      <c r="H100" s="9"/>
      <c r="I100" s="9"/>
      <c r="J100" s="9"/>
      <c r="K100" s="9"/>
    </row>
    <row r="101">
      <c r="A101" s="18" t="s">
        <v>1030</v>
      </c>
      <c r="B101" s="18" t="s">
        <v>431</v>
      </c>
      <c r="C101" s="4" t="s">
        <v>1069</v>
      </c>
      <c r="D101" s="57" t="s">
        <v>1524</v>
      </c>
      <c r="F101" s="9"/>
      <c r="G101" s="9"/>
      <c r="H101" s="9"/>
      <c r="I101" s="9"/>
      <c r="J101" s="9"/>
      <c r="K101" s="9"/>
    </row>
    <row r="102">
      <c r="A102" s="18" t="s">
        <v>1030</v>
      </c>
      <c r="B102" s="18" t="s">
        <v>338</v>
      </c>
      <c r="C102" s="4" t="s">
        <v>1071</v>
      </c>
      <c r="D102" s="57" t="s">
        <v>1525</v>
      </c>
    </row>
    <row r="103">
      <c r="A103" s="18" t="s">
        <v>1030</v>
      </c>
      <c r="B103" s="18" t="s">
        <v>48</v>
      </c>
      <c r="C103" s="4" t="s">
        <v>1073</v>
      </c>
    </row>
  </sheetData>
  <dataValidations>
    <dataValidation type="list" allowBlank="1" showErrorMessage="1" sqref="B1:B103">
      <formula1>"ANO,BEZPP,KDU-ČSL,KSČM,ODS,OK,Pirati,Přísaha,ProMOST,SD-SN,SEN 21,SLK,SOCDEM,SPD,SproK,STAN,TOP09"</formula1>
    </dataValidation>
    <dataValidation type="list" allowBlank="1" showErrorMessage="1" sqref="A1:A103">
      <formula1>"Poslanec,Senator,Europoslanec,Jiny politik,Organ"</formula1>
    </dataValidation>
  </dataValidations>
  <hyperlinks>
    <hyperlink r:id="rId1" ref="C2"/>
    <hyperlink r:id="rId2" ref="E2"/>
    <hyperlink r:id="rId3" ref="F2"/>
    <hyperlink r:id="rId4" ref="G2"/>
    <hyperlink r:id="rId5" ref="H2"/>
    <hyperlink r:id="rId6" ref="I2"/>
    <hyperlink r:id="rId7" ref="J2"/>
    <hyperlink r:id="rId8" ref="C3"/>
    <hyperlink r:id="rId9" ref="E3"/>
    <hyperlink r:id="rId10" ref="C4"/>
    <hyperlink r:id="rId11" ref="D4"/>
    <hyperlink r:id="rId12" ref="C5"/>
    <hyperlink r:id="rId13" ref="E5"/>
    <hyperlink r:id="rId14" ref="F5"/>
    <hyperlink r:id="rId15" ref="G5"/>
    <hyperlink r:id="rId16" ref="H5"/>
    <hyperlink r:id="rId17" ref="I5"/>
    <hyperlink r:id="rId18" ref="C6"/>
    <hyperlink r:id="rId19" ref="E6"/>
    <hyperlink r:id="rId20" ref="F6"/>
    <hyperlink r:id="rId21" ref="G6"/>
    <hyperlink r:id="rId22" ref="H6"/>
    <hyperlink r:id="rId23" ref="C7"/>
    <hyperlink r:id="rId24" ref="E7"/>
    <hyperlink r:id="rId25" ref="F7"/>
    <hyperlink r:id="rId26" ref="G7"/>
    <hyperlink r:id="rId27" ref="H7"/>
    <hyperlink r:id="rId28" ref="I7"/>
    <hyperlink r:id="rId29" ref="C8"/>
    <hyperlink r:id="rId30" ref="D8"/>
    <hyperlink r:id="rId31" ref="C9"/>
    <hyperlink r:id="rId32" ref="E9"/>
    <hyperlink r:id="rId33" ref="F9"/>
    <hyperlink r:id="rId34" ref="C10"/>
    <hyperlink r:id="rId35" ref="E10"/>
    <hyperlink r:id="rId36" ref="F10"/>
    <hyperlink r:id="rId37" ref="G10"/>
    <hyperlink r:id="rId38" ref="H10"/>
    <hyperlink r:id="rId39" ref="C11"/>
    <hyperlink r:id="rId40" ref="E11"/>
    <hyperlink r:id="rId41" ref="F11"/>
    <hyperlink r:id="rId42" ref="G11"/>
    <hyperlink r:id="rId43" ref="H11"/>
    <hyperlink r:id="rId44" ref="I11"/>
    <hyperlink r:id="rId45" ref="J11"/>
    <hyperlink r:id="rId46" ref="K11"/>
    <hyperlink r:id="rId47" ref="C12"/>
    <hyperlink r:id="rId48" ref="E12"/>
    <hyperlink r:id="rId49" ref="F12"/>
    <hyperlink r:id="rId50" ref="G12"/>
    <hyperlink r:id="rId51" ref="H12"/>
    <hyperlink r:id="rId52" ref="C13"/>
    <hyperlink r:id="rId53" ref="C14"/>
    <hyperlink r:id="rId54" ref="C15"/>
    <hyperlink r:id="rId55" ref="E15"/>
    <hyperlink r:id="rId56" ref="F15"/>
    <hyperlink r:id="rId57" ref="G15"/>
    <hyperlink r:id="rId58" ref="H15"/>
    <hyperlink r:id="rId59" ref="C16"/>
    <hyperlink r:id="rId60" ref="D16"/>
    <hyperlink r:id="rId61" ref="C17"/>
    <hyperlink r:id="rId62" ref="D17"/>
    <hyperlink r:id="rId63" ref="C18"/>
    <hyperlink r:id="rId64" ref="E18"/>
    <hyperlink r:id="rId65" ref="C19"/>
    <hyperlink r:id="rId66" ref="E19"/>
    <hyperlink r:id="rId67" ref="F19"/>
    <hyperlink r:id="rId68" ref="G19"/>
    <hyperlink r:id="rId69" ref="H19"/>
    <hyperlink r:id="rId70" ref="I19"/>
    <hyperlink r:id="rId71" ref="C20"/>
    <hyperlink r:id="rId72" ref="E20"/>
    <hyperlink r:id="rId73" ref="C21"/>
    <hyperlink r:id="rId74" ref="C22"/>
    <hyperlink r:id="rId75" ref="E22"/>
    <hyperlink r:id="rId76" ref="C23"/>
    <hyperlink r:id="rId77" ref="E23"/>
    <hyperlink r:id="rId78" ref="F23"/>
    <hyperlink r:id="rId79" ref="G23"/>
    <hyperlink r:id="rId80" ref="H23"/>
    <hyperlink r:id="rId81" ref="C24"/>
    <hyperlink r:id="rId82" ref="E24"/>
    <hyperlink r:id="rId83" ref="F24"/>
    <hyperlink r:id="rId84" ref="G24"/>
    <hyperlink r:id="rId85" ref="H24"/>
    <hyperlink r:id="rId86" ref="I24"/>
    <hyperlink r:id="rId87" ref="C25"/>
    <hyperlink r:id="rId88" ref="E25"/>
    <hyperlink r:id="rId89" ref="F25"/>
    <hyperlink r:id="rId90" ref="G25"/>
    <hyperlink r:id="rId91" ref="C26"/>
    <hyperlink r:id="rId92" ref="E26"/>
    <hyperlink r:id="rId93" ref="F26"/>
    <hyperlink r:id="rId94" ref="G26"/>
    <hyperlink r:id="rId95" ref="C27"/>
    <hyperlink r:id="rId96" ref="E27"/>
    <hyperlink r:id="rId97" ref="F27"/>
    <hyperlink r:id="rId98" ref="G27"/>
    <hyperlink r:id="rId99" ref="C28"/>
    <hyperlink r:id="rId100" ref="E28"/>
    <hyperlink r:id="rId101" ref="F28"/>
    <hyperlink r:id="rId102" ref="G28"/>
    <hyperlink r:id="rId103" ref="C29"/>
    <hyperlink r:id="rId104" ref="D29"/>
    <hyperlink r:id="rId105" ref="C30"/>
    <hyperlink r:id="rId106" ref="E30"/>
    <hyperlink r:id="rId107" ref="F30"/>
    <hyperlink r:id="rId108" ref="C31"/>
    <hyperlink r:id="rId109" ref="E31"/>
    <hyperlink r:id="rId110" ref="C32"/>
    <hyperlink r:id="rId111" ref="D32"/>
    <hyperlink r:id="rId112" ref="C33"/>
    <hyperlink r:id="rId113" ref="D33"/>
    <hyperlink r:id="rId114" ref="C34"/>
    <hyperlink r:id="rId115" ref="D34"/>
    <hyperlink r:id="rId116" ref="C35"/>
    <hyperlink r:id="rId117" ref="E35"/>
    <hyperlink r:id="rId118" ref="F35"/>
    <hyperlink r:id="rId119" ref="G35"/>
    <hyperlink r:id="rId120" ref="H35"/>
    <hyperlink r:id="rId121" ref="I35"/>
    <hyperlink r:id="rId122" ref="C36"/>
    <hyperlink r:id="rId123" ref="E36"/>
    <hyperlink r:id="rId124" ref="F36"/>
    <hyperlink r:id="rId125" ref="G36"/>
    <hyperlink r:id="rId126" ref="H36"/>
    <hyperlink r:id="rId127" ref="C37"/>
    <hyperlink r:id="rId128" ref="E37"/>
    <hyperlink r:id="rId129" ref="C38"/>
    <hyperlink r:id="rId130" ref="E38"/>
    <hyperlink r:id="rId131" ref="F38"/>
    <hyperlink r:id="rId132" ref="G38"/>
    <hyperlink r:id="rId133" ref="H38"/>
    <hyperlink r:id="rId134" ref="I38"/>
    <hyperlink r:id="rId135" ref="C39"/>
    <hyperlink r:id="rId136" ref="E39"/>
    <hyperlink r:id="rId137" ref="F39"/>
    <hyperlink r:id="rId138" ref="G39"/>
    <hyperlink r:id="rId139" ref="H39"/>
    <hyperlink r:id="rId140" ref="C40"/>
    <hyperlink r:id="rId141" ref="E40"/>
    <hyperlink r:id="rId142" ref="C41"/>
    <hyperlink r:id="rId143" ref="E41"/>
    <hyperlink r:id="rId144" ref="C42"/>
    <hyperlink r:id="rId145" ref="D42"/>
    <hyperlink r:id="rId146" ref="C43"/>
    <hyperlink r:id="rId147" ref="C44"/>
    <hyperlink r:id="rId148" ref="D44"/>
    <hyperlink r:id="rId149" ref="C45"/>
    <hyperlink r:id="rId150" ref="E45"/>
    <hyperlink r:id="rId151" ref="F45"/>
    <hyperlink r:id="rId152" ref="C46"/>
    <hyperlink r:id="rId153" ref="E46"/>
    <hyperlink r:id="rId154" ref="F46"/>
    <hyperlink r:id="rId155" ref="G46"/>
    <hyperlink r:id="rId156" ref="H46"/>
    <hyperlink r:id="rId157" ref="I46"/>
    <hyperlink r:id="rId158" ref="J46"/>
    <hyperlink r:id="rId159" ref="C47"/>
    <hyperlink r:id="rId160" ref="E47"/>
    <hyperlink r:id="rId161" ref="F47"/>
    <hyperlink r:id="rId162" ref="C48"/>
    <hyperlink r:id="rId163" ref="E48"/>
    <hyperlink r:id="rId164" ref="C49"/>
    <hyperlink r:id="rId165" ref="D49"/>
    <hyperlink r:id="rId166" ref="C50"/>
    <hyperlink r:id="rId167" ref="E50"/>
    <hyperlink r:id="rId168" ref="F50"/>
    <hyperlink r:id="rId169" ref="G50"/>
    <hyperlink r:id="rId170" ref="H50"/>
    <hyperlink r:id="rId171" ref="C51"/>
    <hyperlink r:id="rId172" ref="E51"/>
    <hyperlink r:id="rId173" ref="F51"/>
    <hyperlink r:id="rId174" ref="G51"/>
    <hyperlink r:id="rId175" ref="H51"/>
    <hyperlink r:id="rId176" ref="I51"/>
    <hyperlink r:id="rId177" ref="C52"/>
    <hyperlink r:id="rId178" ref="E52"/>
    <hyperlink r:id="rId179" ref="F52"/>
    <hyperlink r:id="rId180" ref="G52"/>
    <hyperlink r:id="rId181" ref="H52"/>
    <hyperlink r:id="rId182" ref="C53"/>
    <hyperlink r:id="rId183" ref="E53"/>
    <hyperlink r:id="rId184" ref="F53"/>
    <hyperlink r:id="rId185" ref="C54"/>
    <hyperlink r:id="rId186" ref="E54"/>
    <hyperlink r:id="rId187" ref="F54"/>
    <hyperlink r:id="rId188" ref="G54"/>
    <hyperlink r:id="rId189" ref="H54"/>
    <hyperlink r:id="rId190" ref="C55"/>
    <hyperlink r:id="rId191" ref="E55"/>
    <hyperlink r:id="rId192" ref="F55"/>
    <hyperlink r:id="rId193" ref="G55"/>
    <hyperlink r:id="rId194" ref="H55"/>
    <hyperlink r:id="rId195" ref="C56"/>
    <hyperlink r:id="rId196" ref="E56"/>
    <hyperlink r:id="rId197" ref="F56"/>
    <hyperlink r:id="rId198" ref="C57"/>
    <hyperlink r:id="rId199" ref="E57"/>
    <hyperlink r:id="rId200" ref="C58"/>
    <hyperlink r:id="rId201" ref="E58"/>
    <hyperlink r:id="rId202" ref="F58"/>
    <hyperlink r:id="rId203" ref="C59"/>
    <hyperlink r:id="rId204" ref="E59"/>
    <hyperlink r:id="rId205" ref="F59"/>
    <hyperlink r:id="rId206" ref="G59"/>
    <hyperlink r:id="rId207" ref="C60"/>
    <hyperlink r:id="rId208" ref="D60"/>
    <hyperlink r:id="rId209" ref="C61"/>
    <hyperlink r:id="rId210" ref="E61"/>
    <hyperlink r:id="rId211" ref="F61"/>
    <hyperlink r:id="rId212" ref="G61"/>
    <hyperlink r:id="rId213" ref="H61"/>
    <hyperlink r:id="rId214" ref="I61"/>
    <hyperlink r:id="rId215" ref="C62"/>
    <hyperlink r:id="rId216" ref="E62"/>
    <hyperlink r:id="rId217" ref="F62"/>
    <hyperlink r:id="rId218" ref="G62"/>
    <hyperlink r:id="rId219" ref="H62"/>
    <hyperlink r:id="rId220" ref="I62"/>
    <hyperlink r:id="rId221" ref="C63"/>
    <hyperlink r:id="rId222" ref="D63"/>
    <hyperlink r:id="rId223" ref="C64"/>
    <hyperlink r:id="rId224" ref="E64"/>
    <hyperlink r:id="rId225" ref="F64"/>
    <hyperlink r:id="rId226" ref="G64"/>
    <hyperlink r:id="rId227" ref="H64"/>
    <hyperlink r:id="rId228" ref="I64"/>
    <hyperlink r:id="rId229" ref="C65"/>
    <hyperlink r:id="rId230" ref="E65"/>
    <hyperlink r:id="rId231" ref="C66"/>
    <hyperlink r:id="rId232" ref="E66"/>
    <hyperlink r:id="rId233" ref="C67"/>
    <hyperlink r:id="rId234" ref="E67"/>
    <hyperlink r:id="rId235" ref="C68"/>
    <hyperlink r:id="rId236" ref="E68"/>
    <hyperlink r:id="rId237" ref="F68"/>
    <hyperlink r:id="rId238" ref="G68"/>
    <hyperlink r:id="rId239" ref="H68"/>
    <hyperlink r:id="rId240" ref="C69"/>
    <hyperlink r:id="rId241" ref="E69"/>
    <hyperlink r:id="rId242" ref="F69"/>
    <hyperlink r:id="rId243" ref="G69"/>
    <hyperlink r:id="rId244" ref="H69"/>
    <hyperlink r:id="rId245" ref="I69"/>
    <hyperlink r:id="rId246" ref="J69"/>
    <hyperlink r:id="rId247" ref="C70"/>
    <hyperlink r:id="rId248" ref="E70"/>
    <hyperlink r:id="rId249" ref="C71"/>
    <hyperlink r:id="rId250" ref="E71"/>
    <hyperlink r:id="rId251" ref="F71"/>
    <hyperlink r:id="rId252" ref="G71"/>
    <hyperlink r:id="rId253" ref="C72"/>
    <hyperlink r:id="rId254" ref="E72"/>
    <hyperlink r:id="rId255" ref="F72"/>
    <hyperlink r:id="rId256" ref="G72"/>
    <hyperlink r:id="rId257" ref="H72"/>
    <hyperlink r:id="rId258" ref="C73"/>
    <hyperlink r:id="rId259" ref="E73"/>
    <hyperlink r:id="rId260" ref="F73"/>
    <hyperlink r:id="rId261" ref="G73"/>
    <hyperlink r:id="rId262" ref="C74"/>
    <hyperlink r:id="rId263" ref="E74"/>
    <hyperlink r:id="rId264" ref="F74"/>
    <hyperlink r:id="rId265" ref="G74"/>
    <hyperlink r:id="rId266" ref="C75"/>
    <hyperlink r:id="rId267" ref="E75"/>
    <hyperlink r:id="rId268" ref="C76"/>
    <hyperlink r:id="rId269" ref="E76"/>
    <hyperlink r:id="rId270" ref="C77"/>
    <hyperlink r:id="rId271" ref="E77"/>
    <hyperlink r:id="rId272" ref="F77"/>
    <hyperlink r:id="rId273" ref="G77"/>
    <hyperlink r:id="rId274" ref="H77"/>
    <hyperlink r:id="rId275" ref="I77"/>
    <hyperlink r:id="rId276" ref="C78"/>
    <hyperlink r:id="rId277" ref="E78"/>
    <hyperlink r:id="rId278" ref="F78"/>
    <hyperlink r:id="rId279" ref="G78"/>
    <hyperlink r:id="rId280" ref="C79"/>
    <hyperlink r:id="rId281" ref="E79"/>
    <hyperlink r:id="rId282" ref="C80"/>
    <hyperlink r:id="rId283" ref="E80"/>
    <hyperlink r:id="rId284" ref="F80"/>
    <hyperlink r:id="rId285" ref="G80"/>
    <hyperlink r:id="rId286" ref="C81"/>
    <hyperlink r:id="rId287" ref="E81"/>
    <hyperlink r:id="rId288" ref="C82"/>
    <hyperlink r:id="rId289" ref="D82"/>
    <hyperlink r:id="rId290" ref="D83"/>
    <hyperlink r:id="rId291" ref="D84"/>
    <hyperlink r:id="rId292" ref="D85"/>
    <hyperlink r:id="rId293" ref="D86"/>
    <hyperlink r:id="rId294" ref="D87"/>
    <hyperlink r:id="rId295" ref="D88"/>
    <hyperlink r:id="rId296" ref="D89"/>
    <hyperlink r:id="rId297" ref="D90"/>
    <hyperlink r:id="rId298" ref="D91"/>
    <hyperlink r:id="rId299" ref="D92"/>
    <hyperlink r:id="rId300" ref="D93"/>
    <hyperlink r:id="rId301" ref="D94"/>
    <hyperlink r:id="rId302" ref="D96"/>
    <hyperlink r:id="rId303" ref="D97"/>
    <hyperlink r:id="rId304" ref="D98"/>
    <hyperlink r:id="rId305" ref="D99"/>
    <hyperlink r:id="rId306" ref="D100"/>
    <hyperlink r:id="rId307" ref="D101"/>
    <hyperlink r:id="rId308" ref="D102"/>
  </hyperlinks>
  <drawing r:id="rId309"/>
</worksheet>
</file>